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6380" windowHeight="8070" tabRatio="640" activeTab="1"/>
  </bookViews>
  <sheets>
    <sheet name="RESUMO" sheetId="1" r:id="rId1"/>
    <sheet name="SINTÉTICA" sheetId="2" r:id="rId2"/>
    <sheet name="Plan1" sheetId="13" r:id="rId3"/>
    <sheet name="COMPOSIÇÕES" sheetId="3" r:id="rId4"/>
    <sheet name="COMPOSIÇÕES AUXILIARES" sheetId="4" r:id="rId5"/>
    <sheet name="CRONOGRAMA" sheetId="5" r:id="rId6"/>
    <sheet name="CURVA ABC SERVIÇOS" sheetId="6" r:id="rId7"/>
    <sheet name="CURVA ABC INSUMOS" sheetId="7" r:id="rId8"/>
    <sheet name="HISTOGRAMA_MO" sheetId="8" r:id="rId9"/>
    <sheet name="HISTOGRAMA_INSUMO" sheetId="9" r:id="rId10"/>
    <sheet name="PREMISSAS" sheetId="10" r:id="rId11"/>
    <sheet name="MC TRANSPORTE" sheetId="11" r:id="rId12"/>
    <sheet name="BDI" sheetId="12" r:id="rId13"/>
  </sheets>
  <externalReferences>
    <externalReference r:id="rId14"/>
    <externalReference r:id="rId15"/>
    <externalReference r:id="rId16"/>
  </externalReferences>
  <definedNames>
    <definedName name="_xlnm._FilterDatabase" localSheetId="10">PREMISSAS!$A$6:$D$129</definedName>
    <definedName name="_xlnm._FilterDatabase" localSheetId="0">RESUMO!$A$6:$N$33</definedName>
    <definedName name="_xlnm._FilterDatabase" localSheetId="1">SINTÉTICA!$A$6:$I$254</definedName>
    <definedName name="_xlnm.Print_Area" localSheetId="12">BDI!$A:$H</definedName>
    <definedName name="_xlnm.Print_Area" localSheetId="3">COMPOSIÇÕES!$A$1:$L$1539</definedName>
    <definedName name="_xlnm.Print_Area" localSheetId="4">'COMPOSIÇÕES AUXILIARES'!$A$1:$F$97</definedName>
    <definedName name="_xlnm.Print_Area" localSheetId="5">CRONOGRAMA!$A:$K</definedName>
    <definedName name="_xlnm.Print_Area" localSheetId="7">'CURVA ABC INSUMOS'!$A:$I</definedName>
    <definedName name="_xlnm.Print_Area" localSheetId="6">'CURVA ABC SERVIÇOS'!$A:$I</definedName>
    <definedName name="_xlnm.Print_Area" localSheetId="9">HISTOGRAMA_INSUMO!$A:$L</definedName>
    <definedName name="_xlnm.Print_Area" localSheetId="8">HISTOGRAMA_MO!$A:$J</definedName>
    <definedName name="_xlnm.Print_Area" localSheetId="11">'MC TRANSPORTE'!$A:$D</definedName>
    <definedName name="_xlnm.Print_Area" localSheetId="10">PREMISSAS!$A:$D</definedName>
    <definedName name="_xlnm.Print_Area" localSheetId="0">RESUMO!$A:$H</definedName>
    <definedName name="_xlnm.Print_Area" localSheetId="1">SINTÉTICA!$A:$I</definedName>
    <definedName name="ARREMATES" localSheetId="12">#REF!</definedName>
    <definedName name="ARREMATES" localSheetId="4">#REF!</definedName>
    <definedName name="ARREMATES" localSheetId="7">#REF!</definedName>
    <definedName name="ARREMATES" localSheetId="6">#REF!</definedName>
    <definedName name="ARREMATES" localSheetId="9">#REF!</definedName>
    <definedName name="ARREMATES" localSheetId="8">#REF!</definedName>
    <definedName name="ARREMATES" localSheetId="11">#REF!</definedName>
    <definedName name="ARREMATES" localSheetId="10">#REF!</definedName>
    <definedName name="ARREMATES">#REF!</definedName>
    <definedName name="ARREMATES__SOLEIRAS__PEITORIS_E_CHAPIM" localSheetId="12">#REF!</definedName>
    <definedName name="ARREMATES__SOLEIRAS__PEITORIS_E_CHAPIM" localSheetId="4">#REF!</definedName>
    <definedName name="ARREMATES__SOLEIRAS__PEITORIS_E_CHAPIM" localSheetId="7">#REF!</definedName>
    <definedName name="ARREMATES__SOLEIRAS__PEITORIS_E_CHAPIM" localSheetId="6">#REF!</definedName>
    <definedName name="ARREMATES__SOLEIRAS__PEITORIS_E_CHAPIM" localSheetId="9">#REF!</definedName>
    <definedName name="ARREMATES__SOLEIRAS__PEITORIS_E_CHAPIM" localSheetId="8">#REF!</definedName>
    <definedName name="ARREMATES__SOLEIRAS__PEITORIS_E_CHAPIM" localSheetId="11">#REF!</definedName>
    <definedName name="ARREMATES__SOLEIRAS__PEITORIS_E_CHAPIM" localSheetId="10">#REF!</definedName>
    <definedName name="ARREMATES__SOLEIRAS__PEITORIS_E_CHAPIM">#REF!</definedName>
    <definedName name="ARREMATES__SOLEIRAS__PEITORIS_E_CHAPIM_10" localSheetId="12">[1]REVESTI!#REF!</definedName>
    <definedName name="ARREMATES__SOLEIRAS__PEITORIS_E_CHAPIM_10" localSheetId="4">[1]REVESTI!#REF!</definedName>
    <definedName name="ARREMATES__SOLEIRAS__PEITORIS_E_CHAPIM_10" localSheetId="7">[1]REVESTI!#REF!</definedName>
    <definedName name="ARREMATES__SOLEIRAS__PEITORIS_E_CHAPIM_10" localSheetId="6">[1]REVESTI!#REF!</definedName>
    <definedName name="ARREMATES__SOLEIRAS__PEITORIS_E_CHAPIM_10" localSheetId="9">[1]REVESTI!#REF!</definedName>
    <definedName name="ARREMATES__SOLEIRAS__PEITORIS_E_CHAPIM_10" localSheetId="8">[1]REVESTI!#REF!</definedName>
    <definedName name="ARREMATES__SOLEIRAS__PEITORIS_E_CHAPIM_10" localSheetId="11">[1]REVESTI!#REF!</definedName>
    <definedName name="ARREMATES__SOLEIRAS__PEITORIS_E_CHAPIM_10" localSheetId="10">[1]REVESTI!#REF!</definedName>
    <definedName name="ARREMATES__SOLEIRAS__PEITORIS_E_CHAPIM_10">[1]REVESTI!#REF!</definedName>
    <definedName name="ARREMATES__SOLEIRAS__PEITORIS_E_CHAPIM_6" localSheetId="12">[2]revesti!#REF!</definedName>
    <definedName name="ARREMATES__SOLEIRAS__PEITORIS_E_CHAPIM_6" localSheetId="4">[2]revesti!#REF!</definedName>
    <definedName name="ARREMATES__SOLEIRAS__PEITORIS_E_CHAPIM_6" localSheetId="7">[2]revesti!#REF!</definedName>
    <definedName name="ARREMATES__SOLEIRAS__PEITORIS_E_CHAPIM_6" localSheetId="6">[2]revesti!#REF!</definedName>
    <definedName name="ARREMATES__SOLEIRAS__PEITORIS_E_CHAPIM_6" localSheetId="9">[2]revesti!#REF!</definedName>
    <definedName name="ARREMATES__SOLEIRAS__PEITORIS_E_CHAPIM_6" localSheetId="8">[2]revesti!#REF!</definedName>
    <definedName name="ARREMATES__SOLEIRAS__PEITORIS_E_CHAPIM_6" localSheetId="11">[2]revesti!#REF!</definedName>
    <definedName name="ARREMATES__SOLEIRAS__PEITORIS_E_CHAPIM_6" localSheetId="10">[2]revesti!#REF!</definedName>
    <definedName name="ARREMATES__SOLEIRAS__PEITORIS_E_CHAPIM_6">[2]revesti!#REF!</definedName>
    <definedName name="ARREMATES__SOLEIRAS__PEITORIS_E_CHAPIM_8" localSheetId="12">[1]REVESTI!#REF!</definedName>
    <definedName name="ARREMATES__SOLEIRAS__PEITORIS_E_CHAPIM_8" localSheetId="4">[1]REVESTI!#REF!</definedName>
    <definedName name="ARREMATES__SOLEIRAS__PEITORIS_E_CHAPIM_8" localSheetId="7">[1]REVESTI!#REF!</definedName>
    <definedName name="ARREMATES__SOLEIRAS__PEITORIS_E_CHAPIM_8" localSheetId="6">[1]REVESTI!#REF!</definedName>
    <definedName name="ARREMATES__SOLEIRAS__PEITORIS_E_CHAPIM_8" localSheetId="9">[1]REVESTI!#REF!</definedName>
    <definedName name="ARREMATES__SOLEIRAS__PEITORIS_E_CHAPIM_8" localSheetId="8">[1]REVESTI!#REF!</definedName>
    <definedName name="ARREMATES__SOLEIRAS__PEITORIS_E_CHAPIM_8" localSheetId="11">[1]REVESTI!#REF!</definedName>
    <definedName name="ARREMATES__SOLEIRAS__PEITORIS_E_CHAPIM_8" localSheetId="10">[1]REVESTI!#REF!</definedName>
    <definedName name="ARREMATES__SOLEIRAS__PEITORIS_E_CHAPIM_8">[1]REVESTI!#REF!</definedName>
    <definedName name="ARREMATES__SOLEIRAS__PEITORIS_E_CHAPIM_9" localSheetId="12">[1]REVESTI!#REF!</definedName>
    <definedName name="ARREMATES__SOLEIRAS__PEITORIS_E_CHAPIM_9" localSheetId="4">[1]REVESTI!#REF!</definedName>
    <definedName name="ARREMATES__SOLEIRAS__PEITORIS_E_CHAPIM_9" localSheetId="7">[1]REVESTI!#REF!</definedName>
    <definedName name="ARREMATES__SOLEIRAS__PEITORIS_E_CHAPIM_9" localSheetId="6">[1]REVESTI!#REF!</definedName>
    <definedName name="ARREMATES__SOLEIRAS__PEITORIS_E_CHAPIM_9" localSheetId="9">[1]REVESTI!#REF!</definedName>
    <definedName name="ARREMATES__SOLEIRAS__PEITORIS_E_CHAPIM_9" localSheetId="8">[1]REVESTI!#REF!</definedName>
    <definedName name="ARREMATES__SOLEIRAS__PEITORIS_E_CHAPIM_9" localSheetId="11">[1]REVESTI!#REF!</definedName>
    <definedName name="ARREMATES__SOLEIRAS__PEITORIS_E_CHAPIM_9" localSheetId="10">[1]REVESTI!#REF!</definedName>
    <definedName name="ARREMATES__SOLEIRAS__PEITORIS_E_CHAPIM_9">[1]REVESTI!#REF!</definedName>
    <definedName name="COBERTURA" localSheetId="12">'[3]vigas moldada "in loco"'!#REF!</definedName>
    <definedName name="COBERTURA" localSheetId="4">'[3]vigas moldada "in loco"'!#REF!</definedName>
    <definedName name="COBERTURA" localSheetId="7">'[3]vigas moldada "in loco"'!#REF!</definedName>
    <definedName name="COBERTURA" localSheetId="6">'[3]vigas moldada "in loco"'!#REF!</definedName>
    <definedName name="COBERTURA" localSheetId="9">'[3]vigas moldada "in loco"'!#REF!</definedName>
    <definedName name="COBERTURA" localSheetId="8">'[3]vigas moldada "in loco"'!#REF!</definedName>
    <definedName name="COBERTURA" localSheetId="11">'[3]vigas moldada "in loco"'!#REF!</definedName>
    <definedName name="COBERTURA" localSheetId="10">'[3]vigas moldada "in loco"'!#REF!</definedName>
    <definedName name="COBERTURA">'[3]vigas moldada "in loco"'!#REF!</definedName>
    <definedName name="COBERTURA_CASA_DE_MÁQUINAS" localSheetId="12">#REF!</definedName>
    <definedName name="COBERTURA_CASA_DE_MÁQUINAS" localSheetId="4">#REF!</definedName>
    <definedName name="COBERTURA_CASA_DE_MÁQUINAS" localSheetId="7">#REF!</definedName>
    <definedName name="COBERTURA_CASA_DE_MÁQUINAS" localSheetId="6">#REF!</definedName>
    <definedName name="COBERTURA_CASA_DE_MÁQUINAS" localSheetId="9">#REF!</definedName>
    <definedName name="COBERTURA_CASA_DE_MÁQUINAS" localSheetId="8">#REF!</definedName>
    <definedName name="COBERTURA_CASA_DE_MÁQUINAS" localSheetId="11">#REF!</definedName>
    <definedName name="COBERTURA_CASA_DE_MÁQUINAS" localSheetId="10">#REF!</definedName>
    <definedName name="COBERTURA_CASA_DE_MÁQUINAS">#REF!</definedName>
    <definedName name="COBERTURA_CASA_DE_MÁQUINAS_4" localSheetId="12">#REF!</definedName>
    <definedName name="COBERTURA_CASA_DE_MÁQUINAS_4" localSheetId="4">#REF!</definedName>
    <definedName name="COBERTURA_CASA_DE_MÁQUINAS_4" localSheetId="7">#REF!</definedName>
    <definedName name="COBERTURA_CASA_DE_MÁQUINAS_4" localSheetId="6">#REF!</definedName>
    <definedName name="COBERTURA_CASA_DE_MÁQUINAS_4" localSheetId="9">#REF!</definedName>
    <definedName name="COBERTURA_CASA_DE_MÁQUINAS_4" localSheetId="8">#REF!</definedName>
    <definedName name="COBERTURA_CASA_DE_MÁQUINAS_4" localSheetId="11">#REF!</definedName>
    <definedName name="COBERTURA_CASA_DE_MÁQUINAS_4" localSheetId="10">#REF!</definedName>
    <definedName name="COBERTURA_CASA_DE_MÁQUINAS_4">#REF!</definedName>
    <definedName name="CORTINA" localSheetId="12">'[3]vigas moldada "in loco"'!#REF!</definedName>
    <definedName name="CORTINA" localSheetId="4">'[3]vigas moldada "in loco"'!#REF!</definedName>
    <definedName name="CORTINA" localSheetId="7">'[3]vigas moldada "in loco"'!#REF!</definedName>
    <definedName name="CORTINA" localSheetId="6">'[3]vigas moldada "in loco"'!#REF!</definedName>
    <definedName name="CORTINA" localSheetId="9">'[3]vigas moldada "in loco"'!#REF!</definedName>
    <definedName name="CORTINA" localSheetId="8">'[3]vigas moldada "in loco"'!#REF!</definedName>
    <definedName name="CORTINA" localSheetId="11">'[3]vigas moldada "in loco"'!#REF!</definedName>
    <definedName name="CORTINA" localSheetId="10">'[3]vigas moldada "in loco"'!#REF!</definedName>
    <definedName name="CORTINA">'[3]vigas moldada "in loco"'!#REF!</definedName>
    <definedName name="Excel_BuiltIn__FilterDatabase_4" localSheetId="12">#REF!</definedName>
    <definedName name="Excel_BuiltIn__FilterDatabase_4" localSheetId="4">#REF!</definedName>
    <definedName name="Excel_BuiltIn__FilterDatabase_4" localSheetId="7">#REF!</definedName>
    <definedName name="Excel_BuiltIn__FilterDatabase_4" localSheetId="6">#REF!</definedName>
    <definedName name="Excel_BuiltIn__FilterDatabase_4" localSheetId="9">#REF!</definedName>
    <definedName name="Excel_BuiltIn__FilterDatabase_4" localSheetId="8">#REF!</definedName>
    <definedName name="Excel_BuiltIn__FilterDatabase_4" localSheetId="11">#REF!</definedName>
    <definedName name="Excel_BuiltIn__FilterDatabase_4" localSheetId="10">#REF!</definedName>
    <definedName name="Excel_BuiltIn__FilterDatabase_4">#REF!</definedName>
    <definedName name="FACHADA" localSheetId="12">#REF!</definedName>
    <definedName name="FACHADA" localSheetId="4">#REF!</definedName>
    <definedName name="FACHADA" localSheetId="7">#REF!</definedName>
    <definedName name="FACHADA" localSheetId="6">#REF!</definedName>
    <definedName name="FACHADA" localSheetId="9">#REF!</definedName>
    <definedName name="FACHADA" localSheetId="8">#REF!</definedName>
    <definedName name="FACHADA" localSheetId="11">#REF!</definedName>
    <definedName name="FACHADA" localSheetId="10">#REF!</definedName>
    <definedName name="FACHADA">#REF!</definedName>
    <definedName name="FACHADA_4" localSheetId="12">#REF!</definedName>
    <definedName name="FACHADA_4" localSheetId="4">#REF!</definedName>
    <definedName name="FACHADA_4" localSheetId="7">#REF!</definedName>
    <definedName name="FACHADA_4" localSheetId="6">#REF!</definedName>
    <definedName name="FACHADA_4" localSheetId="9">#REF!</definedName>
    <definedName name="FACHADA_4" localSheetId="8">#REF!</definedName>
    <definedName name="FACHADA_4" localSheetId="11">#REF!</definedName>
    <definedName name="FACHADA_4" localSheetId="10">#REF!</definedName>
    <definedName name="FACHADA_4">#REF!</definedName>
    <definedName name="Formato_da_Loja" localSheetId="12">#REF!</definedName>
    <definedName name="Formato_da_Loja" localSheetId="4">#REF!</definedName>
    <definedName name="Formato_da_Loja" localSheetId="7">#REF!</definedName>
    <definedName name="Formato_da_Loja" localSheetId="6">#REF!</definedName>
    <definedName name="Formato_da_Loja" localSheetId="9">#REF!</definedName>
    <definedName name="Formato_da_Loja" localSheetId="8">#REF!</definedName>
    <definedName name="Formato_da_Loja" localSheetId="11">#REF!</definedName>
    <definedName name="Formato_da_Loja" localSheetId="10">#REF!</definedName>
    <definedName name="Formato_da_Loja">#REF!</definedName>
    <definedName name="GARAGEM_01" localSheetId="12">#REF!</definedName>
    <definedName name="GARAGEM_01" localSheetId="4">#REF!</definedName>
    <definedName name="GARAGEM_01" localSheetId="7">#REF!</definedName>
    <definedName name="GARAGEM_01" localSheetId="6">#REF!</definedName>
    <definedName name="GARAGEM_01" localSheetId="9">#REF!</definedName>
    <definedName name="GARAGEM_01" localSheetId="8">#REF!</definedName>
    <definedName name="GARAGEM_01" localSheetId="11">#REF!</definedName>
    <definedName name="GARAGEM_01" localSheetId="10">#REF!</definedName>
    <definedName name="GARAGEM_01">#REF!</definedName>
    <definedName name="GARAGEM_01_4" localSheetId="12">#REF!</definedName>
    <definedName name="GARAGEM_01_4" localSheetId="4">#REF!</definedName>
    <definedName name="GARAGEM_01_4" localSheetId="7">#REF!</definedName>
    <definedName name="GARAGEM_01_4" localSheetId="6">#REF!</definedName>
    <definedName name="GARAGEM_01_4" localSheetId="9">#REF!</definedName>
    <definedName name="GARAGEM_01_4" localSheetId="8">#REF!</definedName>
    <definedName name="GARAGEM_01_4" localSheetId="11">#REF!</definedName>
    <definedName name="GARAGEM_01_4" localSheetId="10">#REF!</definedName>
    <definedName name="GARAGEM_01_4">#REF!</definedName>
    <definedName name="GARAGEM_02" localSheetId="12">#REF!</definedName>
    <definedName name="GARAGEM_02" localSheetId="4">#REF!</definedName>
    <definedName name="GARAGEM_02" localSheetId="7">#REF!</definedName>
    <definedName name="GARAGEM_02" localSheetId="6">#REF!</definedName>
    <definedName name="GARAGEM_02" localSheetId="9">#REF!</definedName>
    <definedName name="GARAGEM_02" localSheetId="8">#REF!</definedName>
    <definedName name="GARAGEM_02" localSheetId="11">#REF!</definedName>
    <definedName name="GARAGEM_02" localSheetId="10">#REF!</definedName>
    <definedName name="GARAGEM_02">#REF!</definedName>
    <definedName name="GARAGEM_02_4" localSheetId="12">#REF!</definedName>
    <definedName name="GARAGEM_02_4" localSheetId="4">#REF!</definedName>
    <definedName name="GARAGEM_02_4" localSheetId="7">#REF!</definedName>
    <definedName name="GARAGEM_02_4" localSheetId="6">#REF!</definedName>
    <definedName name="GARAGEM_02_4" localSheetId="9">#REF!</definedName>
    <definedName name="GARAGEM_02_4" localSheetId="8">#REF!</definedName>
    <definedName name="GARAGEM_02_4" localSheetId="11">#REF!</definedName>
    <definedName name="GARAGEM_02_4" localSheetId="10">#REF!</definedName>
    <definedName name="GARAGEM_02_4">#REF!</definedName>
    <definedName name="NOME1">"#REF!"</definedName>
    <definedName name="PAREDE" localSheetId="12">#REF!</definedName>
    <definedName name="PAREDE" localSheetId="4">#REF!</definedName>
    <definedName name="PAREDE" localSheetId="7">#REF!</definedName>
    <definedName name="PAREDE" localSheetId="6">#REF!</definedName>
    <definedName name="PAREDE" localSheetId="9">#REF!</definedName>
    <definedName name="PAREDE" localSheetId="8">#REF!</definedName>
    <definedName name="PAREDE" localSheetId="11">#REF!</definedName>
    <definedName name="PAREDE" localSheetId="10">#REF!</definedName>
    <definedName name="PAREDE">#REF!</definedName>
    <definedName name="PAREDE_4" localSheetId="12">#REF!</definedName>
    <definedName name="PAREDE_4" localSheetId="4">#REF!</definedName>
    <definedName name="PAREDE_4" localSheetId="7">#REF!</definedName>
    <definedName name="PAREDE_4" localSheetId="6">#REF!</definedName>
    <definedName name="PAREDE_4" localSheetId="9">#REF!</definedName>
    <definedName name="PAREDE_4" localSheetId="8">#REF!</definedName>
    <definedName name="PAREDE_4" localSheetId="11">#REF!</definedName>
    <definedName name="PAREDE_4" localSheetId="10">#REF!</definedName>
    <definedName name="PAREDE_4">#REF!</definedName>
    <definedName name="PAREDEP" localSheetId="12">#REF!</definedName>
    <definedName name="PAREDEP" localSheetId="4">#REF!</definedName>
    <definedName name="PAREDEP" localSheetId="7">#REF!</definedName>
    <definedName name="PAREDEP" localSheetId="6">#REF!</definedName>
    <definedName name="PAREDEP" localSheetId="9">#REF!</definedName>
    <definedName name="PAREDEP" localSheetId="8">#REF!</definedName>
    <definedName name="PAREDEP" localSheetId="11">#REF!</definedName>
    <definedName name="PAREDEP" localSheetId="10">#REF!</definedName>
    <definedName name="PAREDEP">#REF!</definedName>
    <definedName name="PAREDEP_4" localSheetId="12">#REF!</definedName>
    <definedName name="PAREDEP_4" localSheetId="4">#REF!</definedName>
    <definedName name="PAREDEP_4" localSheetId="7">#REF!</definedName>
    <definedName name="PAREDEP_4" localSheetId="6">#REF!</definedName>
    <definedName name="PAREDEP_4" localSheetId="9">#REF!</definedName>
    <definedName name="PAREDEP_4" localSheetId="8">#REF!</definedName>
    <definedName name="PAREDEP_4" localSheetId="11">#REF!</definedName>
    <definedName name="PAREDEP_4" localSheetId="10">#REF!</definedName>
    <definedName name="PAREDEP_4">#REF!</definedName>
    <definedName name="PAV._TIPO" localSheetId="12">#REF!</definedName>
    <definedName name="PAV._TIPO" localSheetId="4">#REF!</definedName>
    <definedName name="PAV._TIPO" localSheetId="7">#REF!</definedName>
    <definedName name="PAV._TIPO" localSheetId="6">#REF!</definedName>
    <definedName name="PAV._TIPO" localSheetId="9">#REF!</definedName>
    <definedName name="PAV._TIPO" localSheetId="8">#REF!</definedName>
    <definedName name="PAV._TIPO" localSheetId="11">#REF!</definedName>
    <definedName name="PAV._TIPO" localSheetId="10">#REF!</definedName>
    <definedName name="PAV._TIPO">#REF!</definedName>
    <definedName name="PAV._TIPO_4" localSheetId="12">#REF!</definedName>
    <definedName name="PAV._TIPO_4" localSheetId="4">#REF!</definedName>
    <definedName name="PAV._TIPO_4" localSheetId="7">#REF!</definedName>
    <definedName name="PAV._TIPO_4" localSheetId="6">#REF!</definedName>
    <definedName name="PAV._TIPO_4" localSheetId="9">#REF!</definedName>
    <definedName name="PAV._TIPO_4" localSheetId="8">#REF!</definedName>
    <definedName name="PAV._TIPO_4" localSheetId="11">#REF!</definedName>
    <definedName name="PAV._TIPO_4" localSheetId="10">#REF!</definedName>
    <definedName name="PAV._TIPO_4">#REF!</definedName>
    <definedName name="PISO" localSheetId="12">#REF!</definedName>
    <definedName name="PISO" localSheetId="4">#REF!</definedName>
    <definedName name="PISO" localSheetId="7">#REF!</definedName>
    <definedName name="PISO" localSheetId="6">#REF!</definedName>
    <definedName name="PISO" localSheetId="9">#REF!</definedName>
    <definedName name="PISO" localSheetId="8">#REF!</definedName>
    <definedName name="PISO" localSheetId="11">#REF!</definedName>
    <definedName name="PISO" localSheetId="10">#REF!</definedName>
    <definedName name="PISO">#REF!</definedName>
    <definedName name="PISO_4" localSheetId="12">#REF!</definedName>
    <definedName name="PISO_4" localSheetId="4">#REF!</definedName>
    <definedName name="PISO_4" localSheetId="7">#REF!</definedName>
    <definedName name="PISO_4" localSheetId="6">#REF!</definedName>
    <definedName name="PISO_4" localSheetId="9">#REF!</definedName>
    <definedName name="PISO_4" localSheetId="8">#REF!</definedName>
    <definedName name="PISO_4" localSheetId="11">#REF!</definedName>
    <definedName name="PISO_4" localSheetId="10">#REF!</definedName>
    <definedName name="PISO_4">#REF!</definedName>
    <definedName name="PISOP" localSheetId="12">#REF!</definedName>
    <definedName name="PISOP" localSheetId="4">#REF!</definedName>
    <definedName name="PISOP" localSheetId="7">#REF!</definedName>
    <definedName name="PISOP" localSheetId="6">#REF!</definedName>
    <definedName name="PISOP" localSheetId="9">#REF!</definedName>
    <definedName name="PISOP" localSheetId="8">#REF!</definedName>
    <definedName name="PISOP" localSheetId="11">#REF!</definedName>
    <definedName name="PISOP" localSheetId="10">#REF!</definedName>
    <definedName name="PISOP">#REF!</definedName>
    <definedName name="PISOP_4" localSheetId="12">#REF!</definedName>
    <definedName name="PISOP_4" localSheetId="4">#REF!</definedName>
    <definedName name="PISOP_4" localSheetId="7">#REF!</definedName>
    <definedName name="PISOP_4" localSheetId="6">#REF!</definedName>
    <definedName name="PISOP_4" localSheetId="9">#REF!</definedName>
    <definedName name="PISOP_4" localSheetId="8">#REF!</definedName>
    <definedName name="PISOP_4" localSheetId="11">#REF!</definedName>
    <definedName name="PISOP_4" localSheetId="10">#REF!</definedName>
    <definedName name="PISOP_4">#REF!</definedName>
    <definedName name="PLAY_GROUND" localSheetId="12">#REF!</definedName>
    <definedName name="PLAY_GROUND" localSheetId="4">#REF!</definedName>
    <definedName name="PLAY_GROUND" localSheetId="7">#REF!</definedName>
    <definedName name="PLAY_GROUND" localSheetId="6">#REF!</definedName>
    <definedName name="PLAY_GROUND" localSheetId="9">#REF!</definedName>
    <definedName name="PLAY_GROUND" localSheetId="8">#REF!</definedName>
    <definedName name="PLAY_GROUND" localSheetId="11">#REF!</definedName>
    <definedName name="PLAY_GROUND" localSheetId="10">#REF!</definedName>
    <definedName name="PLAY_GROUND">#REF!</definedName>
    <definedName name="PLAY_GROUND_4" localSheetId="12">#REF!</definedName>
    <definedName name="PLAY_GROUND_4" localSheetId="4">#REF!</definedName>
    <definedName name="PLAY_GROUND_4" localSheetId="7">#REF!</definedName>
    <definedName name="PLAY_GROUND_4" localSheetId="6">#REF!</definedName>
    <definedName name="PLAY_GROUND_4" localSheetId="9">#REF!</definedName>
    <definedName name="PLAY_GROUND_4" localSheetId="8">#REF!</definedName>
    <definedName name="PLAY_GROUND_4" localSheetId="11">#REF!</definedName>
    <definedName name="PLAY_GROUND_4" localSheetId="10">#REF!</definedName>
    <definedName name="PLAY_GROUND_4">#REF!</definedName>
    <definedName name="RODAPÉ_FAIXA" localSheetId="12">#REF!</definedName>
    <definedName name="RODAPÉ_FAIXA" localSheetId="4">#REF!</definedName>
    <definedName name="RODAPÉ_FAIXA" localSheetId="7">#REF!</definedName>
    <definedName name="RODAPÉ_FAIXA" localSheetId="6">#REF!</definedName>
    <definedName name="RODAPÉ_FAIXA" localSheetId="9">#REF!</definedName>
    <definedName name="RODAPÉ_FAIXA" localSheetId="8">#REF!</definedName>
    <definedName name="RODAPÉ_FAIXA" localSheetId="11">#REF!</definedName>
    <definedName name="RODAPÉ_FAIXA" localSheetId="10">#REF!</definedName>
    <definedName name="RODAPÉ_FAIXA">#REF!</definedName>
    <definedName name="RODAPÉ_FAIXA_4" localSheetId="12">#REF!</definedName>
    <definedName name="RODAPÉ_FAIXA_4" localSheetId="4">#REF!</definedName>
    <definedName name="RODAPÉ_FAIXA_4" localSheetId="7">#REF!</definedName>
    <definedName name="RODAPÉ_FAIXA_4" localSheetId="6">#REF!</definedName>
    <definedName name="RODAPÉ_FAIXA_4" localSheetId="9">#REF!</definedName>
    <definedName name="RODAPÉ_FAIXA_4" localSheetId="8">#REF!</definedName>
    <definedName name="RODAPÉ_FAIXA_4" localSheetId="11">#REF!</definedName>
    <definedName name="RODAPÉ_FAIXA_4" localSheetId="10">#REF!</definedName>
    <definedName name="RODAPÉ_FAIXA_4">#REF!</definedName>
    <definedName name="RODAPÉS" localSheetId="12">#REF!</definedName>
    <definedName name="RODAPÉS" localSheetId="4">#REF!</definedName>
    <definedName name="RODAPÉS" localSheetId="7">#REF!</definedName>
    <definedName name="RODAPÉS" localSheetId="6">#REF!</definedName>
    <definedName name="RODAPÉS" localSheetId="9">#REF!</definedName>
    <definedName name="RODAPÉS" localSheetId="8">#REF!</definedName>
    <definedName name="RODAPÉS" localSheetId="11">#REF!</definedName>
    <definedName name="RODAPÉS" localSheetId="10">#REF!</definedName>
    <definedName name="RODAPÉS">#REF!</definedName>
    <definedName name="RODAPÉS_4" localSheetId="12">#REF!</definedName>
    <definedName name="RODAPÉS_4" localSheetId="4">#REF!</definedName>
    <definedName name="RODAPÉS_4" localSheetId="7">#REF!</definedName>
    <definedName name="RODAPÉS_4" localSheetId="6">#REF!</definedName>
    <definedName name="RODAPÉS_4" localSheetId="9">#REF!</definedName>
    <definedName name="RODAPÉS_4" localSheetId="8">#REF!</definedName>
    <definedName name="RODAPÉS_4" localSheetId="11">#REF!</definedName>
    <definedName name="RODAPÉS_4" localSheetId="10">#REF!</definedName>
    <definedName name="RODAPÉS_4">#REF!</definedName>
    <definedName name="SANCA" localSheetId="12">#REF!</definedName>
    <definedName name="SANCA" localSheetId="4">#REF!</definedName>
    <definedName name="SANCA" localSheetId="7">#REF!</definedName>
    <definedName name="SANCA" localSheetId="6">#REF!</definedName>
    <definedName name="SANCA" localSheetId="9">#REF!</definedName>
    <definedName name="SANCA" localSheetId="8">#REF!</definedName>
    <definedName name="SANCA" localSheetId="11">#REF!</definedName>
    <definedName name="SANCA" localSheetId="10">#REF!</definedName>
    <definedName name="SANCA">#REF!</definedName>
    <definedName name="SANCA_4" localSheetId="12">#REF!</definedName>
    <definedName name="SANCA_4" localSheetId="4">#REF!</definedName>
    <definedName name="SANCA_4" localSheetId="7">#REF!</definedName>
    <definedName name="SANCA_4" localSheetId="6">#REF!</definedName>
    <definedName name="SANCA_4" localSheetId="9">#REF!</definedName>
    <definedName name="SANCA_4" localSheetId="8">#REF!</definedName>
    <definedName name="SANCA_4" localSheetId="11">#REF!</definedName>
    <definedName name="SANCA_4" localSheetId="10">#REF!</definedName>
    <definedName name="SANCA_4">#REF!</definedName>
    <definedName name="TETO" localSheetId="12">#REF!</definedName>
    <definedName name="TETO" localSheetId="4">#REF!</definedName>
    <definedName name="TETO" localSheetId="7">#REF!</definedName>
    <definedName name="TETO" localSheetId="6">#REF!</definedName>
    <definedName name="TETO" localSheetId="9">#REF!</definedName>
    <definedName name="TETO" localSheetId="8">#REF!</definedName>
    <definedName name="TETO" localSheetId="11">#REF!</definedName>
    <definedName name="TETO" localSheetId="10">#REF!</definedName>
    <definedName name="TETO">#REF!</definedName>
    <definedName name="TETO_4" localSheetId="12">#REF!</definedName>
    <definedName name="TETO_4" localSheetId="4">#REF!</definedName>
    <definedName name="TETO_4" localSheetId="7">#REF!</definedName>
    <definedName name="TETO_4" localSheetId="6">#REF!</definedName>
    <definedName name="TETO_4" localSheetId="9">#REF!</definedName>
    <definedName name="TETO_4" localSheetId="8">#REF!</definedName>
    <definedName name="TETO_4" localSheetId="11">#REF!</definedName>
    <definedName name="TETO_4" localSheetId="10">#REF!</definedName>
    <definedName name="TETO_4">#REF!</definedName>
    <definedName name="TETOP" localSheetId="12">#REF!</definedName>
    <definedName name="TETOP" localSheetId="4">#REF!</definedName>
    <definedName name="TETOP" localSheetId="7">#REF!</definedName>
    <definedName name="TETOP" localSheetId="6">#REF!</definedName>
    <definedName name="TETOP" localSheetId="9">#REF!</definedName>
    <definedName name="TETOP" localSheetId="8">#REF!</definedName>
    <definedName name="TETOP" localSheetId="11">#REF!</definedName>
    <definedName name="TETOP" localSheetId="10">#REF!</definedName>
    <definedName name="TETOP">#REF!</definedName>
    <definedName name="TETOP_4" localSheetId="12">#REF!</definedName>
    <definedName name="TETOP_4" localSheetId="4">#REF!</definedName>
    <definedName name="TETOP_4" localSheetId="7">#REF!</definedName>
    <definedName name="TETOP_4" localSheetId="6">#REF!</definedName>
    <definedName name="TETOP_4" localSheetId="9">#REF!</definedName>
    <definedName name="TETOP_4" localSheetId="8">#REF!</definedName>
    <definedName name="TETOP_4" localSheetId="11">#REF!</definedName>
    <definedName name="TETOP_4" localSheetId="10">#REF!</definedName>
    <definedName name="TETOP_4">#REF!</definedName>
    <definedName name="_xlnm.Print_Titles" localSheetId="12">BDI!$1:$5</definedName>
    <definedName name="_xlnm.Print_Titles" localSheetId="3">COMPOSIÇÕES!$1:$6</definedName>
    <definedName name="_xlnm.Print_Titles" localSheetId="4">'COMPOSIÇÕES AUXILIARES'!$1:$6</definedName>
    <definedName name="_xlnm.Print_Titles" localSheetId="5">CRONOGRAMA!$1:$8</definedName>
    <definedName name="_xlnm.Print_Titles" localSheetId="7">'CURVA ABC INSUMOS'!$1:$5</definedName>
    <definedName name="_xlnm.Print_Titles" localSheetId="6">'CURVA ABC SERVIÇOS'!$1:$5</definedName>
    <definedName name="_xlnm.Print_Titles" localSheetId="9">HISTOGRAMA_INSUMO!$1:$8</definedName>
    <definedName name="_xlnm.Print_Titles" localSheetId="8">HISTOGRAMA_MO!$1:$8</definedName>
    <definedName name="_xlnm.Print_Titles" localSheetId="11">'MC TRANSPORTE'!$2:$6</definedName>
    <definedName name="_xlnm.Print_Titles" localSheetId="10">PREMISSAS!$1:$5</definedName>
    <definedName name="_xlnm.Print_Titles" localSheetId="0">RESUMO!$1:$6</definedName>
    <definedName name="_xlnm.Print_Titles" localSheetId="1">SINTÉTICA!$1:$5</definedName>
  </definedNames>
  <calcPr calcId="145621" iterateDelta="1E-4"/>
</workbook>
</file>

<file path=xl/calcChain.xml><?xml version="1.0" encoding="utf-8"?>
<calcChain xmlns="http://schemas.openxmlformats.org/spreadsheetml/2006/main">
  <c r="G8" i="6" l="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H8" i="6"/>
  <c r="H7" i="6"/>
  <c r="G7" i="6"/>
  <c r="F7" i="6"/>
  <c r="H82" i="2"/>
  <c r="I78" i="2"/>
  <c r="I82" i="2"/>
  <c r="D12" i="5" l="1"/>
  <c r="M17" i="5"/>
  <c r="M15" i="5"/>
  <c r="M13" i="5"/>
  <c r="H7" i="2"/>
  <c r="I7" i="2" s="1"/>
  <c r="D10" i="5"/>
  <c r="F8" i="6"/>
  <c r="I199" i="2"/>
  <c r="I201" i="2"/>
  <c r="K1340" i="3"/>
  <c r="K1341" i="3"/>
  <c r="K1342" i="3"/>
  <c r="K1343" i="3"/>
  <c r="K1344" i="3"/>
  <c r="K1346" i="3"/>
  <c r="K1345" i="3"/>
  <c r="K1337" i="3"/>
  <c r="K1336" i="3"/>
  <c r="K1335" i="3"/>
  <c r="K1321" i="3"/>
  <c r="K1322" i="3"/>
  <c r="K1320" i="3"/>
  <c r="K1314" i="3"/>
  <c r="K1315" i="3"/>
  <c r="K1316" i="3"/>
  <c r="K1317" i="3"/>
  <c r="K1313" i="3"/>
  <c r="K1310" i="3"/>
  <c r="K1309" i="3"/>
  <c r="K1306" i="3"/>
  <c r="K1305" i="3"/>
  <c r="K1301" i="3"/>
  <c r="K1302" i="3"/>
  <c r="K1300" i="3"/>
  <c r="H204" i="2"/>
  <c r="I204" i="2" s="1"/>
  <c r="H205" i="2"/>
  <c r="I205" i="2" s="1"/>
  <c r="H206" i="2"/>
  <c r="I206" i="2" s="1"/>
  <c r="H207" i="2"/>
  <c r="I207" i="2" s="1"/>
  <c r="F206" i="2"/>
  <c r="H200" i="2"/>
  <c r="I200" i="2" s="1"/>
  <c r="F9" i="6" l="1"/>
  <c r="J1311" i="3"/>
  <c r="J1307" i="3"/>
  <c r="J1338" i="3"/>
  <c r="J1318" i="3"/>
  <c r="J1323" i="3"/>
  <c r="J1347" i="3"/>
  <c r="J1303" i="3"/>
  <c r="F10" i="6" l="1"/>
  <c r="K1326" i="3"/>
  <c r="K1327" i="3"/>
  <c r="K1328" i="3"/>
  <c r="K1329" i="3"/>
  <c r="K1330" i="3"/>
  <c r="K1331" i="3"/>
  <c r="K1332" i="3"/>
  <c r="K1325" i="3"/>
  <c r="H208" i="2"/>
  <c r="I208" i="2" s="1"/>
  <c r="H203" i="2"/>
  <c r="I203" i="2" s="1"/>
  <c r="H251" i="2"/>
  <c r="H250" i="2"/>
  <c r="H249" i="2"/>
  <c r="H248" i="2"/>
  <c r="H247" i="2"/>
  <c r="H246" i="2"/>
  <c r="H245" i="2"/>
  <c r="H244" i="2"/>
  <c r="H243" i="2"/>
  <c r="H242" i="2"/>
  <c r="H241" i="2"/>
  <c r="H240" i="2"/>
  <c r="H239" i="2"/>
  <c r="H238" i="2"/>
  <c r="H237" i="2"/>
  <c r="H236" i="2"/>
  <c r="H235" i="2"/>
  <c r="H233" i="2"/>
  <c r="H232" i="2"/>
  <c r="H231" i="2"/>
  <c r="H230" i="2"/>
  <c r="H228" i="2"/>
  <c r="H227" i="2"/>
  <c r="H225" i="2"/>
  <c r="H224" i="2"/>
  <c r="H223" i="2"/>
  <c r="H222" i="2"/>
  <c r="H221" i="2"/>
  <c r="H220" i="2"/>
  <c r="H218" i="2"/>
  <c r="H216" i="2"/>
  <c r="H215" i="2"/>
  <c r="H214" i="2"/>
  <c r="H210" i="2"/>
  <c r="H209" i="2"/>
  <c r="H202" i="2"/>
  <c r="H198" i="2"/>
  <c r="H197" i="2"/>
  <c r="H196" i="2"/>
  <c r="H195" i="2"/>
  <c r="H194" i="2"/>
  <c r="H193" i="2"/>
  <c r="H192" i="2"/>
  <c r="H191" i="2"/>
  <c r="H190" i="2"/>
  <c r="H189" i="2"/>
  <c r="H188" i="2"/>
  <c r="H185" i="2"/>
  <c r="H184" i="2"/>
  <c r="H183" i="2"/>
  <c r="H181" i="2"/>
  <c r="H180" i="2"/>
  <c r="H178" i="2"/>
  <c r="H177" i="2"/>
  <c r="H176" i="2"/>
  <c r="H175" i="2"/>
  <c r="H173" i="2"/>
  <c r="H172" i="2"/>
  <c r="H171" i="2"/>
  <c r="H170" i="2"/>
  <c r="H169" i="2"/>
  <c r="H168" i="2"/>
  <c r="H166" i="2"/>
  <c r="H165" i="2"/>
  <c r="H163" i="2"/>
  <c r="H161" i="2"/>
  <c r="H159" i="2"/>
  <c r="H157" i="2"/>
  <c r="H156" i="2"/>
  <c r="H155" i="2"/>
  <c r="H154" i="2"/>
  <c r="H153" i="2"/>
  <c r="H152" i="2"/>
  <c r="H150" i="2"/>
  <c r="H148" i="2"/>
  <c r="H147" i="2"/>
  <c r="H145" i="2"/>
  <c r="H144" i="2"/>
  <c r="H143" i="2"/>
  <c r="H142" i="2"/>
  <c r="H141" i="2"/>
  <c r="H140" i="2"/>
  <c r="H138" i="2"/>
  <c r="H136" i="2"/>
  <c r="H135" i="2"/>
  <c r="H134" i="2"/>
  <c r="H132" i="2"/>
  <c r="H131" i="2"/>
  <c r="H130" i="2"/>
  <c r="H129" i="2"/>
  <c r="H127" i="2"/>
  <c r="H126" i="2"/>
  <c r="H124" i="2"/>
  <c r="H123" i="2"/>
  <c r="H122" i="2"/>
  <c r="H121" i="2"/>
  <c r="H120" i="2"/>
  <c r="H119" i="2"/>
  <c r="H118" i="2"/>
  <c r="H117" i="2"/>
  <c r="H116" i="2"/>
  <c r="H115" i="2"/>
  <c r="H113" i="2"/>
  <c r="H112" i="2"/>
  <c r="H110" i="2"/>
  <c r="H109" i="2"/>
  <c r="H107" i="2"/>
  <c r="H105" i="2"/>
  <c r="H101" i="2"/>
  <c r="H100" i="2"/>
  <c r="H99" i="2"/>
  <c r="H98" i="2"/>
  <c r="H97" i="2"/>
  <c r="H96" i="2"/>
  <c r="H95" i="2"/>
  <c r="H94" i="2"/>
  <c r="H93" i="2"/>
  <c r="H92" i="2"/>
  <c r="H91" i="2"/>
  <c r="H90" i="2"/>
  <c r="H89" i="2"/>
  <c r="H88" i="2"/>
  <c r="H87" i="2"/>
  <c r="H86" i="2"/>
  <c r="H85" i="2"/>
  <c r="H84" i="2"/>
  <c r="H83" i="2"/>
  <c r="H81" i="2"/>
  <c r="H80" i="2"/>
  <c r="H79" i="2"/>
  <c r="H77" i="2"/>
  <c r="H76" i="2"/>
  <c r="H75" i="2"/>
  <c r="H74" i="2"/>
  <c r="H73" i="2"/>
  <c r="H72" i="2"/>
  <c r="H71" i="2"/>
  <c r="H70" i="2"/>
  <c r="H68" i="2"/>
  <c r="H67" i="2"/>
  <c r="H66" i="2"/>
  <c r="H65" i="2"/>
  <c r="H64" i="2"/>
  <c r="H63" i="2"/>
  <c r="H62" i="2"/>
  <c r="H60" i="2"/>
  <c r="H59" i="2"/>
  <c r="H58" i="2"/>
  <c r="H57" i="2"/>
  <c r="H56" i="2"/>
  <c r="H55" i="2"/>
  <c r="H54" i="2"/>
  <c r="H53" i="2"/>
  <c r="H52" i="2"/>
  <c r="H51" i="2"/>
  <c r="H50" i="2"/>
  <c r="H49" i="2"/>
  <c r="H47" i="2"/>
  <c r="H46" i="2"/>
  <c r="H45" i="2"/>
  <c r="H44" i="2"/>
  <c r="H43" i="2"/>
  <c r="H42" i="2"/>
  <c r="H41" i="2"/>
  <c r="H40" i="2"/>
  <c r="H39" i="2"/>
  <c r="H38" i="2"/>
  <c r="H37" i="2"/>
  <c r="H36" i="2"/>
  <c r="H35" i="2"/>
  <c r="H33" i="2"/>
  <c r="H32" i="2"/>
  <c r="H31" i="2"/>
  <c r="H30" i="2"/>
  <c r="H29" i="2"/>
  <c r="H27" i="2"/>
  <c r="H26" i="2"/>
  <c r="H25" i="2"/>
  <c r="H24" i="2"/>
  <c r="H23" i="2"/>
  <c r="H22" i="2"/>
  <c r="H17" i="2"/>
  <c r="H18" i="2"/>
  <c r="H19" i="2"/>
  <c r="H20" i="2"/>
  <c r="H16" i="2"/>
  <c r="H12" i="2"/>
  <c r="H8" i="2"/>
  <c r="H9" i="2"/>
  <c r="H10" i="2"/>
  <c r="H11" i="2"/>
  <c r="H13" i="2"/>
  <c r="H14" i="2"/>
  <c r="H21" i="2"/>
  <c r="I21" i="2" s="1"/>
  <c r="F11" i="6" l="1"/>
  <c r="J1333" i="3"/>
  <c r="H61" i="2"/>
  <c r="I61" i="2" s="1"/>
  <c r="H48" i="2"/>
  <c r="I48" i="2" s="1"/>
  <c r="H34" i="2"/>
  <c r="I34" i="2" s="1"/>
  <c r="H28" i="2"/>
  <c r="I28" i="2" s="1"/>
  <c r="H15" i="2"/>
  <c r="I15" i="2" s="1"/>
  <c r="H234" i="2"/>
  <c r="E28" i="1" s="1"/>
  <c r="H229" i="2"/>
  <c r="H226" i="2"/>
  <c r="I226" i="2" s="1"/>
  <c r="H219" i="2"/>
  <c r="H217" i="2"/>
  <c r="I217" i="2" s="1"/>
  <c r="H213" i="2"/>
  <c r="H201" i="2"/>
  <c r="H199" i="2"/>
  <c r="H187" i="2"/>
  <c r="E23" i="1" s="1"/>
  <c r="G23" i="1" s="1"/>
  <c r="H23" i="1" s="1"/>
  <c r="C41" i="5" s="1"/>
  <c r="D42" i="5" s="1"/>
  <c r="H182" i="2"/>
  <c r="H179" i="2"/>
  <c r="E20" i="1" s="1"/>
  <c r="H174" i="2"/>
  <c r="E19" i="1" s="1"/>
  <c r="G19" i="1" s="1"/>
  <c r="H19" i="1" s="1"/>
  <c r="C33" i="5" s="1"/>
  <c r="H167" i="2"/>
  <c r="I167" i="2" s="1"/>
  <c r="H164" i="2"/>
  <c r="I164" i="2" s="1"/>
  <c r="I163" i="2"/>
  <c r="H162" i="2"/>
  <c r="H160" i="2"/>
  <c r="I160" i="2" s="1"/>
  <c r="H158" i="2"/>
  <c r="H151" i="2"/>
  <c r="I151" i="2" s="1"/>
  <c r="H149" i="2"/>
  <c r="H146" i="2"/>
  <c r="I146" i="2" s="1"/>
  <c r="H139" i="2"/>
  <c r="H137" i="2"/>
  <c r="I137" i="2" s="1"/>
  <c r="H133" i="2"/>
  <c r="H128" i="2"/>
  <c r="H125" i="2"/>
  <c r="H114" i="2"/>
  <c r="I114" i="2" s="1"/>
  <c r="H111" i="2"/>
  <c r="H108" i="2"/>
  <c r="I108" i="2" s="1"/>
  <c r="H106" i="2"/>
  <c r="H104" i="2"/>
  <c r="H78" i="2"/>
  <c r="I254" i="2" s="1"/>
  <c r="H69" i="2"/>
  <c r="I69" i="2" s="1"/>
  <c r="K1255" i="3"/>
  <c r="K1259" i="3"/>
  <c r="K1258" i="3"/>
  <c r="K1257" i="3"/>
  <c r="K1256" i="3"/>
  <c r="K1261" i="3"/>
  <c r="K1252" i="3"/>
  <c r="K1253" i="3"/>
  <c r="K1254" i="3"/>
  <c r="K1251" i="3"/>
  <c r="B38" i="12"/>
  <c r="B39" i="12" s="1"/>
  <c r="G5" i="12"/>
  <c r="B5" i="12"/>
  <c r="B4" i="12"/>
  <c r="B2" i="12"/>
  <c r="B1" i="12"/>
  <c r="C17" i="11"/>
  <c r="C13" i="11"/>
  <c r="D6" i="11"/>
  <c r="B6" i="11"/>
  <c r="B5" i="11"/>
  <c r="B3" i="11"/>
  <c r="B2" i="11"/>
  <c r="C91" i="10"/>
  <c r="D5" i="10"/>
  <c r="B5" i="10"/>
  <c r="B4" i="10"/>
  <c r="B2" i="10"/>
  <c r="B1" i="10"/>
  <c r="L5" i="9"/>
  <c r="B5" i="9"/>
  <c r="B4" i="9"/>
  <c r="B2" i="9"/>
  <c r="B1" i="9"/>
  <c r="J5" i="8"/>
  <c r="B5" i="8"/>
  <c r="B4" i="8"/>
  <c r="B2" i="8"/>
  <c r="B1" i="8"/>
  <c r="G456" i="7"/>
  <c r="G455" i="7"/>
  <c r="G454" i="7"/>
  <c r="G453" i="7"/>
  <c r="G452" i="7"/>
  <c r="G451" i="7"/>
  <c r="G450" i="7"/>
  <c r="G449" i="7"/>
  <c r="G448" i="7"/>
  <c r="G447" i="7"/>
  <c r="G446" i="7"/>
  <c r="G445" i="7"/>
  <c r="G444" i="7"/>
  <c r="G443" i="7"/>
  <c r="G442" i="7"/>
  <c r="G441" i="7"/>
  <c r="G440" i="7"/>
  <c r="G439" i="7"/>
  <c r="G438" i="7"/>
  <c r="G437" i="7"/>
  <c r="G436" i="7"/>
  <c r="G435" i="7"/>
  <c r="G434" i="7"/>
  <c r="G433" i="7"/>
  <c r="G432" i="7"/>
  <c r="G431" i="7"/>
  <c r="G430" i="7"/>
  <c r="G429" i="7"/>
  <c r="G428" i="7"/>
  <c r="G427" i="7"/>
  <c r="G426" i="7"/>
  <c r="G425" i="7"/>
  <c r="G424" i="7"/>
  <c r="G423" i="7"/>
  <c r="G422" i="7"/>
  <c r="G421" i="7"/>
  <c r="G420" i="7"/>
  <c r="G419" i="7"/>
  <c r="G418" i="7"/>
  <c r="G417" i="7"/>
  <c r="G416" i="7"/>
  <c r="G415" i="7"/>
  <c r="G414" i="7"/>
  <c r="G413" i="7"/>
  <c r="G412" i="7"/>
  <c r="G411" i="7"/>
  <c r="G410" i="7"/>
  <c r="G409" i="7"/>
  <c r="G408" i="7"/>
  <c r="G407" i="7"/>
  <c r="G406" i="7"/>
  <c r="G405" i="7"/>
  <c r="G404" i="7"/>
  <c r="G403" i="7"/>
  <c r="G402" i="7"/>
  <c r="G401" i="7"/>
  <c r="G400" i="7"/>
  <c r="G399" i="7"/>
  <c r="G398" i="7"/>
  <c r="G397" i="7"/>
  <c r="G396" i="7"/>
  <c r="G395" i="7"/>
  <c r="G394" i="7"/>
  <c r="G393" i="7"/>
  <c r="G392" i="7"/>
  <c r="G391" i="7"/>
  <c r="G390" i="7"/>
  <c r="G389" i="7"/>
  <c r="G388" i="7"/>
  <c r="G387" i="7"/>
  <c r="G386" i="7"/>
  <c r="G385" i="7"/>
  <c r="G384" i="7"/>
  <c r="G383" i="7"/>
  <c r="G382" i="7"/>
  <c r="G381" i="7"/>
  <c r="G380" i="7"/>
  <c r="G379" i="7"/>
  <c r="G378" i="7"/>
  <c r="G377" i="7"/>
  <c r="G376" i="7"/>
  <c r="G375" i="7"/>
  <c r="G374" i="7"/>
  <c r="G373" i="7"/>
  <c r="G372" i="7"/>
  <c r="G371" i="7"/>
  <c r="G370" i="7"/>
  <c r="G369" i="7"/>
  <c r="G368" i="7"/>
  <c r="G367" i="7"/>
  <c r="G366" i="7"/>
  <c r="G365" i="7"/>
  <c r="G364" i="7"/>
  <c r="G363" i="7"/>
  <c r="G362" i="7"/>
  <c r="G361" i="7"/>
  <c r="G360" i="7"/>
  <c r="G359" i="7"/>
  <c r="G358" i="7"/>
  <c r="G357" i="7"/>
  <c r="G356" i="7"/>
  <c r="G355" i="7"/>
  <c r="G354" i="7"/>
  <c r="G353" i="7"/>
  <c r="G352" i="7"/>
  <c r="G351" i="7"/>
  <c r="G350" i="7"/>
  <c r="G349" i="7"/>
  <c r="G348" i="7"/>
  <c r="G347" i="7"/>
  <c r="G346" i="7"/>
  <c r="G345" i="7"/>
  <c r="G344" i="7"/>
  <c r="G343" i="7"/>
  <c r="G342" i="7"/>
  <c r="G341" i="7"/>
  <c r="G340" i="7"/>
  <c r="G339" i="7"/>
  <c r="G338" i="7"/>
  <c r="G337" i="7"/>
  <c r="G336" i="7"/>
  <c r="G335" i="7"/>
  <c r="G334" i="7"/>
  <c r="G333" i="7"/>
  <c r="G332" i="7"/>
  <c r="G331" i="7"/>
  <c r="G330" i="7"/>
  <c r="G329" i="7"/>
  <c r="G328" i="7"/>
  <c r="G327" i="7"/>
  <c r="G326" i="7"/>
  <c r="G325" i="7"/>
  <c r="G324" i="7"/>
  <c r="G323" i="7"/>
  <c r="G322" i="7"/>
  <c r="G321" i="7"/>
  <c r="G320" i="7"/>
  <c r="G319" i="7"/>
  <c r="G318" i="7"/>
  <c r="G317" i="7"/>
  <c r="G316" i="7"/>
  <c r="G315" i="7"/>
  <c r="G314" i="7"/>
  <c r="G313" i="7"/>
  <c r="G312" i="7"/>
  <c r="G311" i="7"/>
  <c r="G310" i="7"/>
  <c r="G309" i="7"/>
  <c r="G308" i="7"/>
  <c r="G307" i="7"/>
  <c r="G306" i="7"/>
  <c r="G305" i="7"/>
  <c r="G304" i="7"/>
  <c r="G303" i="7"/>
  <c r="G302" i="7"/>
  <c r="G301" i="7"/>
  <c r="G300" i="7"/>
  <c r="G299" i="7"/>
  <c r="G298" i="7"/>
  <c r="G297" i="7"/>
  <c r="G296" i="7"/>
  <c r="G295" i="7"/>
  <c r="G294" i="7"/>
  <c r="G293" i="7"/>
  <c r="G292" i="7"/>
  <c r="G291" i="7"/>
  <c r="G290" i="7"/>
  <c r="G289" i="7"/>
  <c r="G288" i="7"/>
  <c r="G287" i="7"/>
  <c r="G286" i="7"/>
  <c r="G285" i="7"/>
  <c r="G284" i="7"/>
  <c r="G283" i="7"/>
  <c r="G282" i="7"/>
  <c r="G281" i="7"/>
  <c r="G280" i="7"/>
  <c r="G279" i="7"/>
  <c r="G278" i="7"/>
  <c r="G277" i="7"/>
  <c r="G276" i="7"/>
  <c r="G275" i="7"/>
  <c r="G274" i="7"/>
  <c r="G273" i="7"/>
  <c r="G272" i="7"/>
  <c r="G271" i="7"/>
  <c r="G270" i="7"/>
  <c r="G269" i="7"/>
  <c r="G268" i="7"/>
  <c r="G267" i="7"/>
  <c r="G266" i="7"/>
  <c r="G265" i="7"/>
  <c r="G264" i="7"/>
  <c r="G263" i="7"/>
  <c r="G262" i="7"/>
  <c r="G261" i="7"/>
  <c r="G260" i="7"/>
  <c r="G259" i="7"/>
  <c r="G258" i="7"/>
  <c r="G257" i="7"/>
  <c r="G256" i="7"/>
  <c r="G255" i="7"/>
  <c r="G254" i="7"/>
  <c r="G253" i="7"/>
  <c r="G252" i="7"/>
  <c r="G251" i="7"/>
  <c r="G250" i="7"/>
  <c r="G249" i="7"/>
  <c r="G248" i="7"/>
  <c r="G247" i="7"/>
  <c r="G246" i="7"/>
  <c r="G245" i="7"/>
  <c r="G244" i="7"/>
  <c r="G243" i="7"/>
  <c r="G242" i="7"/>
  <c r="G241" i="7"/>
  <c r="G240" i="7"/>
  <c r="G239" i="7"/>
  <c r="G238" i="7"/>
  <c r="G237" i="7"/>
  <c r="G236" i="7"/>
  <c r="G235" i="7"/>
  <c r="G234" i="7"/>
  <c r="G233" i="7"/>
  <c r="G232" i="7"/>
  <c r="G231" i="7"/>
  <c r="G230"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H7" i="7" s="1"/>
  <c r="I7" i="7" s="1"/>
  <c r="I5" i="7"/>
  <c r="B5" i="7"/>
  <c r="B4" i="7"/>
  <c r="B2" i="7"/>
  <c r="B1" i="7"/>
  <c r="I5" i="6"/>
  <c r="B5" i="6"/>
  <c r="B4" i="6"/>
  <c r="B2" i="6"/>
  <c r="B1" i="6"/>
  <c r="B51" i="5"/>
  <c r="B49" i="5"/>
  <c r="G48" i="5"/>
  <c r="F48" i="5"/>
  <c r="E48" i="5"/>
  <c r="D48" i="5"/>
  <c r="B47" i="5"/>
  <c r="B45" i="5"/>
  <c r="B43" i="5"/>
  <c r="B41" i="5"/>
  <c r="B39" i="5"/>
  <c r="B37" i="5"/>
  <c r="B35" i="5"/>
  <c r="B33" i="5"/>
  <c r="B31" i="5"/>
  <c r="B29" i="5"/>
  <c r="B27" i="5"/>
  <c r="B25" i="5"/>
  <c r="B23" i="5"/>
  <c r="B21" i="5"/>
  <c r="B19" i="5"/>
  <c r="B17" i="5"/>
  <c r="B15" i="5"/>
  <c r="B13" i="5"/>
  <c r="E12" i="5"/>
  <c r="B11" i="5"/>
  <c r="B9" i="5"/>
  <c r="K5" i="5"/>
  <c r="B5" i="5"/>
  <c r="B4" i="5"/>
  <c r="B2" i="5"/>
  <c r="B1" i="5"/>
  <c r="F96" i="4"/>
  <c r="F95" i="4"/>
  <c r="F94" i="4"/>
  <c r="F93" i="4"/>
  <c r="F97" i="4" s="1"/>
  <c r="D5" i="4"/>
  <c r="C5" i="4"/>
  <c r="C4" i="4"/>
  <c r="C2" i="4"/>
  <c r="C1" i="4"/>
  <c r="K5" i="3"/>
  <c r="D5" i="3"/>
  <c r="D4" i="3"/>
  <c r="D2" i="3"/>
  <c r="D1" i="3"/>
  <c r="A252" i="2"/>
  <c r="I251" i="2"/>
  <c r="I250" i="2"/>
  <c r="I249" i="2"/>
  <c r="I248" i="2"/>
  <c r="I247" i="2"/>
  <c r="I246" i="2"/>
  <c r="I245" i="2"/>
  <c r="I244" i="2"/>
  <c r="I243" i="2"/>
  <c r="I242" i="2"/>
  <c r="I241" i="2"/>
  <c r="I240" i="2"/>
  <c r="I239" i="2"/>
  <c r="I238" i="2"/>
  <c r="I237" i="2"/>
  <c r="I236" i="2"/>
  <c r="I235" i="2"/>
  <c r="I233" i="2"/>
  <c r="I232" i="2"/>
  <c r="I231" i="2"/>
  <c r="I230" i="2"/>
  <c r="I229" i="2"/>
  <c r="I228" i="2"/>
  <c r="I227" i="2"/>
  <c r="I225" i="2"/>
  <c r="I224" i="2"/>
  <c r="I223" i="2"/>
  <c r="I222" i="2"/>
  <c r="I221" i="2"/>
  <c r="I220" i="2"/>
  <c r="I219" i="2"/>
  <c r="I218" i="2"/>
  <c r="I216" i="2"/>
  <c r="I215" i="2"/>
  <c r="I214" i="2"/>
  <c r="I213" i="2"/>
  <c r="I210" i="2"/>
  <c r="I209" i="2"/>
  <c r="I202" i="2"/>
  <c r="I198" i="2"/>
  <c r="I197" i="2"/>
  <c r="I196" i="2"/>
  <c r="I195" i="2"/>
  <c r="I194" i="2"/>
  <c r="I193" i="2"/>
  <c r="I192" i="2"/>
  <c r="I191" i="2"/>
  <c r="I190" i="2"/>
  <c r="I189" i="2"/>
  <c r="I188" i="2"/>
  <c r="I185" i="2"/>
  <c r="I184" i="2"/>
  <c r="I183" i="2"/>
  <c r="I182" i="2"/>
  <c r="I181" i="2"/>
  <c r="I180" i="2"/>
  <c r="I178" i="2"/>
  <c r="I177" i="2"/>
  <c r="I176" i="2"/>
  <c r="I175" i="2"/>
  <c r="I173" i="2"/>
  <c r="I172" i="2"/>
  <c r="I171" i="2"/>
  <c r="I170" i="2"/>
  <c r="I169" i="2"/>
  <c r="I168" i="2"/>
  <c r="I166" i="2"/>
  <c r="I165" i="2"/>
  <c r="I162" i="2"/>
  <c r="I161" i="2"/>
  <c r="I159" i="2"/>
  <c r="I158" i="2"/>
  <c r="I157" i="2"/>
  <c r="I156" i="2"/>
  <c r="I155" i="2"/>
  <c r="I154" i="2"/>
  <c r="I153" i="2"/>
  <c r="I152" i="2"/>
  <c r="I150" i="2"/>
  <c r="I149" i="2"/>
  <c r="I148" i="2"/>
  <c r="I147" i="2"/>
  <c r="I145" i="2"/>
  <c r="I144" i="2"/>
  <c r="I143" i="2"/>
  <c r="I142" i="2"/>
  <c r="I141" i="2"/>
  <c r="I140" i="2"/>
  <c r="I139" i="2"/>
  <c r="I138" i="2"/>
  <c r="I136" i="2"/>
  <c r="I135" i="2"/>
  <c r="I134" i="2"/>
  <c r="I133" i="2"/>
  <c r="I132" i="2"/>
  <c r="I131" i="2"/>
  <c r="I130" i="2"/>
  <c r="I129" i="2"/>
  <c r="I128" i="2"/>
  <c r="I127" i="2"/>
  <c r="I126" i="2"/>
  <c r="I125" i="2"/>
  <c r="I124" i="2"/>
  <c r="I123" i="2"/>
  <c r="I122" i="2"/>
  <c r="I121" i="2"/>
  <c r="I120" i="2"/>
  <c r="I119" i="2"/>
  <c r="I118" i="2"/>
  <c r="I117" i="2"/>
  <c r="I116" i="2"/>
  <c r="I115" i="2"/>
  <c r="I113" i="2"/>
  <c r="I112" i="2"/>
  <c r="I111" i="2"/>
  <c r="I110" i="2"/>
  <c r="I109" i="2"/>
  <c r="I107" i="2"/>
  <c r="I106" i="2"/>
  <c r="I105" i="2"/>
  <c r="I104" i="2"/>
  <c r="I101" i="2"/>
  <c r="I100" i="2"/>
  <c r="I99" i="2"/>
  <c r="I98" i="2"/>
  <c r="I97" i="2"/>
  <c r="I96" i="2"/>
  <c r="I95" i="2"/>
  <c r="I94" i="2"/>
  <c r="I93" i="2"/>
  <c r="I92" i="2"/>
  <c r="I91" i="2"/>
  <c r="I90" i="2"/>
  <c r="I89" i="2"/>
  <c r="I88" i="2"/>
  <c r="I87" i="2"/>
  <c r="I86" i="2"/>
  <c r="I85" i="2"/>
  <c r="I84" i="2"/>
  <c r="I83" i="2"/>
  <c r="I81" i="2"/>
  <c r="I80" i="2"/>
  <c r="I79" i="2"/>
  <c r="I77" i="2"/>
  <c r="I76" i="2"/>
  <c r="I75" i="2"/>
  <c r="I74" i="2"/>
  <c r="I73" i="2"/>
  <c r="I72" i="2"/>
  <c r="I71" i="2"/>
  <c r="I70" i="2"/>
  <c r="I68" i="2"/>
  <c r="I67" i="2"/>
  <c r="I66" i="2"/>
  <c r="I65" i="2"/>
  <c r="I64" i="2"/>
  <c r="I63" i="2"/>
  <c r="I62" i="2"/>
  <c r="I60" i="2"/>
  <c r="I59" i="2"/>
  <c r="I58" i="2"/>
  <c r="I57" i="2"/>
  <c r="I56" i="2"/>
  <c r="I55" i="2"/>
  <c r="I54" i="2"/>
  <c r="I53" i="2"/>
  <c r="I52" i="2"/>
  <c r="I51" i="2"/>
  <c r="I50" i="2"/>
  <c r="I49" i="2"/>
  <c r="I47" i="2"/>
  <c r="I46" i="2"/>
  <c r="I45" i="2"/>
  <c r="I44" i="2"/>
  <c r="I43" i="2"/>
  <c r="I42" i="2"/>
  <c r="I41" i="2"/>
  <c r="I40" i="2"/>
  <c r="I39" i="2"/>
  <c r="I38" i="2"/>
  <c r="I37" i="2"/>
  <c r="I36" i="2"/>
  <c r="I35" i="2"/>
  <c r="I33" i="2"/>
  <c r="I32" i="2"/>
  <c r="I31" i="2"/>
  <c r="I30" i="2"/>
  <c r="I29" i="2"/>
  <c r="I27" i="2"/>
  <c r="I26" i="2"/>
  <c r="I25" i="2"/>
  <c r="I24" i="2"/>
  <c r="I23" i="2"/>
  <c r="I22" i="2"/>
  <c r="I20" i="2"/>
  <c r="I19" i="2"/>
  <c r="I18" i="2"/>
  <c r="I17" i="2"/>
  <c r="I16" i="2"/>
  <c r="I14" i="2"/>
  <c r="I13" i="2"/>
  <c r="I12" i="2"/>
  <c r="I11" i="2"/>
  <c r="I10" i="2"/>
  <c r="I9" i="2"/>
  <c r="I8" i="2"/>
  <c r="B28" i="1"/>
  <c r="B27" i="1"/>
  <c r="B26" i="1"/>
  <c r="B25" i="1"/>
  <c r="B24" i="1"/>
  <c r="B23" i="1"/>
  <c r="B22" i="1"/>
  <c r="E21" i="1"/>
  <c r="G21" i="1" s="1"/>
  <c r="H21" i="1" s="1"/>
  <c r="C37" i="5" s="1"/>
  <c r="B21" i="1"/>
  <c r="B20" i="1"/>
  <c r="B19" i="1"/>
  <c r="B18" i="1"/>
  <c r="E17" i="1"/>
  <c r="G17" i="1" s="1"/>
  <c r="H17" i="1" s="1"/>
  <c r="C29" i="5" s="1"/>
  <c r="B17" i="1"/>
  <c r="B16" i="1"/>
  <c r="B15" i="1"/>
  <c r="E14" i="1"/>
  <c r="G14" i="1" s="1"/>
  <c r="B14" i="1"/>
  <c r="B13" i="1"/>
  <c r="B12" i="1"/>
  <c r="E11" i="1"/>
  <c r="G11" i="1" s="1"/>
  <c r="H11" i="1" s="1"/>
  <c r="C17" i="5" s="1"/>
  <c r="B11" i="1"/>
  <c r="B10" i="1"/>
  <c r="E9" i="1"/>
  <c r="G9" i="1" s="1"/>
  <c r="H9" i="1" s="1"/>
  <c r="C13" i="5" s="1"/>
  <c r="B9" i="1"/>
  <c r="B8" i="1"/>
  <c r="E7" i="1"/>
  <c r="B7" i="1"/>
  <c r="G5" i="1"/>
  <c r="B5" i="1"/>
  <c r="B4" i="1"/>
  <c r="B2" i="1"/>
  <c r="B1" i="1"/>
  <c r="G7" i="1" l="1"/>
  <c r="H7" i="1"/>
  <c r="F12" i="6"/>
  <c r="J1261" i="3"/>
  <c r="E25" i="1"/>
  <c r="G25" i="1" s="1"/>
  <c r="H25" i="1" s="1"/>
  <c r="C45" i="5" s="1"/>
  <c r="I46" i="5" s="1"/>
  <c r="I179" i="2"/>
  <c r="E12" i="1"/>
  <c r="G12" i="1" s="1"/>
  <c r="H12" i="1" s="1"/>
  <c r="C19" i="5" s="1"/>
  <c r="E13" i="1"/>
  <c r="G13" i="1" s="1"/>
  <c r="H13" i="1" s="1"/>
  <c r="C21" i="5" s="1"/>
  <c r="H22" i="5" s="1"/>
  <c r="I234" i="2"/>
  <c r="E10" i="1"/>
  <c r="G10" i="1" s="1"/>
  <c r="E18" i="1"/>
  <c r="G18" i="1" s="1"/>
  <c r="K10" i="5"/>
  <c r="E8" i="1"/>
  <c r="G8" i="1" s="1"/>
  <c r="H8" i="1" s="1"/>
  <c r="C11" i="5" s="1"/>
  <c r="L12" i="5" s="1"/>
  <c r="H212" i="2"/>
  <c r="H211" i="2" s="1"/>
  <c r="E24" i="1"/>
  <c r="G24" i="1" s="1"/>
  <c r="H24" i="1" s="1"/>
  <c r="C43" i="5" s="1"/>
  <c r="I187" i="2"/>
  <c r="I174" i="2"/>
  <c r="E27" i="1"/>
  <c r="G27" i="1" s="1"/>
  <c r="H27" i="1" s="1"/>
  <c r="C49" i="5" s="1"/>
  <c r="J50" i="5" s="1"/>
  <c r="H186" i="2"/>
  <c r="E22" i="1" s="1"/>
  <c r="G22" i="1" s="1"/>
  <c r="H103" i="2"/>
  <c r="H102" i="2" s="1"/>
  <c r="G18" i="5"/>
  <c r="F18" i="5"/>
  <c r="H30" i="5"/>
  <c r="G30" i="5"/>
  <c r="F30" i="5"/>
  <c r="K34" i="5"/>
  <c r="J34" i="5"/>
  <c r="K38" i="5"/>
  <c r="J38" i="5"/>
  <c r="E14" i="5"/>
  <c r="D14" i="5"/>
  <c r="H14" i="1"/>
  <c r="C23" i="5" s="1"/>
  <c r="G20" i="1"/>
  <c r="H20" i="1" s="1"/>
  <c r="C35" i="5" s="1"/>
  <c r="K36" i="5" s="1"/>
  <c r="G28" i="1"/>
  <c r="H28" i="1" s="1"/>
  <c r="C51" i="5" s="1"/>
  <c r="J10" i="5"/>
  <c r="I8" i="6"/>
  <c r="I7" i="6"/>
  <c r="H8" i="7"/>
  <c r="L14" i="5" l="1"/>
  <c r="E11" i="5"/>
  <c r="F13" i="6"/>
  <c r="J46" i="5"/>
  <c r="I22" i="5"/>
  <c r="J22" i="5"/>
  <c r="H10" i="1"/>
  <c r="C15" i="5" s="1"/>
  <c r="F16" i="5" s="1"/>
  <c r="H18" i="1"/>
  <c r="C31" i="5" s="1"/>
  <c r="J32" i="5" s="1"/>
  <c r="I212" i="2"/>
  <c r="I186" i="2"/>
  <c r="H252" i="2"/>
  <c r="K50" i="5"/>
  <c r="E26" i="1"/>
  <c r="E29" i="1" s="1"/>
  <c r="I211" i="2"/>
  <c r="E16" i="1"/>
  <c r="G16" i="1" s="1"/>
  <c r="H16" i="1" s="1"/>
  <c r="C27" i="5" s="1"/>
  <c r="J28" i="5" s="1"/>
  <c r="J26" i="5" s="1"/>
  <c r="I103" i="2"/>
  <c r="I102" i="2"/>
  <c r="E15" i="1"/>
  <c r="G15" i="1" s="1"/>
  <c r="H15" i="1" s="1"/>
  <c r="C25" i="5" s="1"/>
  <c r="H253" i="2"/>
  <c r="K1538" i="3" s="1"/>
  <c r="J1539" i="3" s="1"/>
  <c r="H22" i="1"/>
  <c r="C39" i="5" s="1"/>
  <c r="I20" i="5"/>
  <c r="H20" i="5"/>
  <c r="I11" i="5"/>
  <c r="F11" i="5"/>
  <c r="H11" i="5"/>
  <c r="D11" i="5"/>
  <c r="K11" i="5"/>
  <c r="G11" i="5"/>
  <c r="J11" i="5"/>
  <c r="H9" i="6"/>
  <c r="C9" i="5"/>
  <c r="J52" i="5"/>
  <c r="J48" i="5" s="1"/>
  <c r="I52" i="5"/>
  <c r="I48" i="5" s="1"/>
  <c r="H52" i="5"/>
  <c r="K52" i="5"/>
  <c r="H9" i="7"/>
  <c r="I8" i="7"/>
  <c r="G24" i="5"/>
  <c r="J24" i="5"/>
  <c r="I24" i="5"/>
  <c r="H24" i="5"/>
  <c r="I32" i="5" l="1"/>
  <c r="M11" i="5"/>
  <c r="K48" i="5"/>
  <c r="J9" i="5"/>
  <c r="L10" i="5"/>
  <c r="H48" i="5"/>
  <c r="F14" i="6"/>
  <c r="E16" i="5"/>
  <c r="L16" i="5" s="1"/>
  <c r="H254" i="2"/>
  <c r="G26" i="1"/>
  <c r="H26" i="1" s="1"/>
  <c r="I28" i="5"/>
  <c r="I26" i="5" s="1"/>
  <c r="I25" i="5" s="1"/>
  <c r="K28" i="5"/>
  <c r="K26" i="5" s="1"/>
  <c r="K25" i="5" s="1"/>
  <c r="H28" i="5"/>
  <c r="J25" i="5"/>
  <c r="F10" i="1"/>
  <c r="I9" i="7"/>
  <c r="H10" i="7"/>
  <c r="D9" i="5"/>
  <c r="K9" i="5"/>
  <c r="I9" i="6"/>
  <c r="H10" i="6"/>
  <c r="M9" i="5" l="1"/>
  <c r="H26" i="5"/>
  <c r="N9" i="5"/>
  <c r="F15" i="6"/>
  <c r="C47" i="5"/>
  <c r="H29" i="1"/>
  <c r="G29" i="1"/>
  <c r="F12" i="1"/>
  <c r="F25" i="1"/>
  <c r="F9" i="1"/>
  <c r="F7" i="1"/>
  <c r="F26" i="1"/>
  <c r="F11" i="1"/>
  <c r="E30" i="1"/>
  <c r="E31" i="1" s="1"/>
  <c r="F24" i="1"/>
  <c r="F14" i="1"/>
  <c r="F21" i="1"/>
  <c r="F27" i="1"/>
  <c r="F16" i="1"/>
  <c r="F18" i="1"/>
  <c r="F13" i="1"/>
  <c r="F22" i="1"/>
  <c r="F17" i="1"/>
  <c r="F19" i="1"/>
  <c r="F28" i="1"/>
  <c r="F23" i="1"/>
  <c r="F15" i="1"/>
  <c r="F20" i="1"/>
  <c r="F8" i="1"/>
  <c r="I10" i="6"/>
  <c r="H11" i="6"/>
  <c r="I10" i="7"/>
  <c r="H11" i="7"/>
  <c r="H25" i="5" l="1"/>
  <c r="F16" i="6"/>
  <c r="G47" i="5"/>
  <c r="F47" i="5"/>
  <c r="D47" i="5"/>
  <c r="E47" i="5"/>
  <c r="H47" i="5"/>
  <c r="C53" i="5"/>
  <c r="D43" i="5" s="1"/>
  <c r="I47" i="5"/>
  <c r="K47" i="5"/>
  <c r="J47" i="5"/>
  <c r="F29" i="1"/>
  <c r="I11" i="6"/>
  <c r="H12" i="6"/>
  <c r="I11" i="7"/>
  <c r="H12" i="7"/>
  <c r="F17" i="6" l="1"/>
  <c r="E43" i="5"/>
  <c r="H43" i="5"/>
  <c r="H44" i="5" s="1"/>
  <c r="H40" i="5" s="1"/>
  <c r="F43" i="5"/>
  <c r="F44" i="5" s="1"/>
  <c r="F40" i="5" s="1"/>
  <c r="I43" i="5"/>
  <c r="I44" i="5" s="1"/>
  <c r="I40" i="5" s="1"/>
  <c r="J43" i="5"/>
  <c r="J44" i="5" s="1"/>
  <c r="J40" i="5" s="1"/>
  <c r="K43" i="5"/>
  <c r="K44" i="5" s="1"/>
  <c r="K40" i="5" s="1"/>
  <c r="G43" i="5"/>
  <c r="G44" i="5" s="1"/>
  <c r="G40" i="5" s="1"/>
  <c r="H13" i="7"/>
  <c r="I12" i="7"/>
  <c r="I12" i="6"/>
  <c r="H13" i="6"/>
  <c r="D44" i="5" l="1"/>
  <c r="D40" i="5" s="1"/>
  <c r="D39" i="5" s="1"/>
  <c r="E44" i="5"/>
  <c r="E40" i="5" s="1"/>
  <c r="E53" i="5" s="1"/>
  <c r="F18" i="6"/>
  <c r="I53" i="5"/>
  <c r="I54" i="5" s="1"/>
  <c r="I39" i="5"/>
  <c r="F39" i="5"/>
  <c r="F53" i="5"/>
  <c r="F54" i="5" s="1"/>
  <c r="G53" i="5"/>
  <c r="G54" i="5" s="1"/>
  <c r="G39" i="5"/>
  <c r="J39" i="5"/>
  <c r="J53" i="5"/>
  <c r="J54" i="5" s="1"/>
  <c r="H39" i="5"/>
  <c r="H53" i="5"/>
  <c r="H54" i="5" s="1"/>
  <c r="K39" i="5"/>
  <c r="K53" i="5"/>
  <c r="K54" i="5" s="1"/>
  <c r="I13" i="6"/>
  <c r="H14" i="6"/>
  <c r="I13" i="7"/>
  <c r="H14" i="7"/>
  <c r="E54" i="5" l="1"/>
  <c r="E39" i="5"/>
  <c r="D53" i="5"/>
  <c r="F19" i="6"/>
  <c r="I14" i="7"/>
  <c r="H15" i="7"/>
  <c r="I14" i="6"/>
  <c r="H15" i="6"/>
  <c r="D55" i="5" l="1"/>
  <c r="D54" i="5"/>
  <c r="F20" i="6"/>
  <c r="I15" i="7"/>
  <c r="H16" i="7"/>
  <c r="H16" i="6"/>
  <c r="I15" i="6"/>
  <c r="E55" i="5" l="1"/>
  <c r="F55" i="5" s="1"/>
  <c r="G55" i="5" s="1"/>
  <c r="H55" i="5" s="1"/>
  <c r="I55" i="5" s="1"/>
  <c r="J55" i="5" s="1"/>
  <c r="K55" i="5" s="1"/>
  <c r="D56" i="5"/>
  <c r="E56" i="5" s="1"/>
  <c r="F21" i="6"/>
  <c r="I16" i="6"/>
  <c r="H17" i="6"/>
  <c r="H17" i="7"/>
  <c r="I16" i="7"/>
  <c r="F56" i="5" l="1"/>
  <c r="G56" i="5" s="1"/>
  <c r="H56" i="5" s="1"/>
  <c r="I56" i="5" s="1"/>
  <c r="J56" i="5" s="1"/>
  <c r="K56" i="5" s="1"/>
  <c r="F22" i="6"/>
  <c r="I17" i="7"/>
  <c r="H18" i="7"/>
  <c r="I17" i="6"/>
  <c r="H18" i="6"/>
  <c r="F23" i="6" l="1"/>
  <c r="I18" i="6"/>
  <c r="H19" i="6"/>
  <c r="I18" i="7"/>
  <c r="H19" i="7"/>
  <c r="F24" i="6" l="1"/>
  <c r="I19" i="7"/>
  <c r="H20" i="7"/>
  <c r="I19" i="6"/>
  <c r="H20" i="6"/>
  <c r="F25" i="6" l="1"/>
  <c r="I20" i="6"/>
  <c r="H21" i="6"/>
  <c r="H21" i="7"/>
  <c r="I20" i="7"/>
  <c r="F26" i="6" l="1"/>
  <c r="I21" i="7"/>
  <c r="H22" i="7"/>
  <c r="I21" i="6"/>
  <c r="H22" i="6"/>
  <c r="F27" i="6" l="1"/>
  <c r="I22" i="6"/>
  <c r="H23" i="6"/>
  <c r="I22" i="7"/>
  <c r="H23" i="7"/>
  <c r="F28" i="6" l="1"/>
  <c r="I23" i="7"/>
  <c r="H24" i="7"/>
  <c r="H24" i="6"/>
  <c r="I23" i="6"/>
  <c r="F29" i="6" l="1"/>
  <c r="I24" i="6"/>
  <c r="H25" i="6"/>
  <c r="H25" i="7"/>
  <c r="I24" i="7"/>
  <c r="F30" i="6" l="1"/>
  <c r="I25" i="7"/>
  <c r="H26" i="7"/>
  <c r="I25" i="6"/>
  <c r="H26" i="6"/>
  <c r="F31" i="6" l="1"/>
  <c r="I26" i="7"/>
  <c r="H27" i="7"/>
  <c r="I26" i="6"/>
  <c r="H27" i="6"/>
  <c r="F32" i="6" l="1"/>
  <c r="I27" i="6"/>
  <c r="H28" i="6"/>
  <c r="I27" i="7"/>
  <c r="H28" i="7"/>
  <c r="F33" i="6" l="1"/>
  <c r="I28" i="7"/>
  <c r="H29" i="7"/>
  <c r="I28" i="6"/>
  <c r="H29" i="6"/>
  <c r="F34" i="6" l="1"/>
  <c r="I29" i="7"/>
  <c r="H30" i="7"/>
  <c r="I29" i="6"/>
  <c r="H30" i="6"/>
  <c r="F35" i="6" l="1"/>
  <c r="I30" i="6"/>
  <c r="H31" i="6"/>
  <c r="I30" i="7"/>
  <c r="H31" i="7"/>
  <c r="F36" i="6" l="1"/>
  <c r="I31" i="7"/>
  <c r="H32" i="7"/>
  <c r="H32" i="6"/>
  <c r="I31" i="6"/>
  <c r="F37" i="6" l="1"/>
  <c r="I32" i="6"/>
  <c r="H33" i="6"/>
  <c r="H33" i="7"/>
  <c r="I32" i="7"/>
  <c r="F38" i="6" l="1"/>
  <c r="I33" i="7"/>
  <c r="H34" i="7"/>
  <c r="I33" i="6"/>
  <c r="H34" i="6"/>
  <c r="F39" i="6" l="1"/>
  <c r="I34" i="6"/>
  <c r="H35" i="6"/>
  <c r="I34" i="7"/>
  <c r="H35" i="7"/>
  <c r="F40" i="6" l="1"/>
  <c r="I35" i="7"/>
  <c r="H36" i="7"/>
  <c r="I35" i="6"/>
  <c r="H36" i="6"/>
  <c r="F41" i="6" l="1"/>
  <c r="I36" i="6"/>
  <c r="H37" i="6"/>
  <c r="I36" i="7"/>
  <c r="H37" i="7"/>
  <c r="F42" i="6" l="1"/>
  <c r="I37" i="7"/>
  <c r="H38" i="7"/>
  <c r="I37" i="6"/>
  <c r="H38" i="6"/>
  <c r="F43" i="6" l="1"/>
  <c r="I38" i="6"/>
  <c r="H39" i="6"/>
  <c r="I38" i="7"/>
  <c r="H39" i="7"/>
  <c r="F44" i="6" l="1"/>
  <c r="I39" i="7"/>
  <c r="H40" i="7"/>
  <c r="H40" i="6"/>
  <c r="I39" i="6"/>
  <c r="F45" i="6" l="1"/>
  <c r="I40" i="6"/>
  <c r="H41" i="6"/>
  <c r="H41" i="7"/>
  <c r="I40" i="7"/>
  <c r="F46" i="6" l="1"/>
  <c r="I41" i="7"/>
  <c r="H42" i="7"/>
  <c r="I41" i="6"/>
  <c r="H42" i="6"/>
  <c r="F47" i="6" l="1"/>
  <c r="I42" i="7"/>
  <c r="H43" i="7"/>
  <c r="I42" i="6"/>
  <c r="H43" i="6"/>
  <c r="F48" i="6" l="1"/>
  <c r="I43" i="7"/>
  <c r="H44" i="7"/>
  <c r="I43" i="6"/>
  <c r="H44" i="6"/>
  <c r="F49" i="6" l="1"/>
  <c r="I44" i="6"/>
  <c r="H45" i="6"/>
  <c r="I44" i="7"/>
  <c r="H45" i="7"/>
  <c r="F50" i="6" l="1"/>
  <c r="I45" i="7"/>
  <c r="H46" i="7"/>
  <c r="I45" i="6"/>
  <c r="H46" i="6"/>
  <c r="F51" i="6" l="1"/>
  <c r="I46" i="6"/>
  <c r="H47" i="6"/>
  <c r="I46" i="7"/>
  <c r="H47" i="7"/>
  <c r="F52" i="6" l="1"/>
  <c r="I47" i="7"/>
  <c r="H48" i="7"/>
  <c r="H48" i="6"/>
  <c r="I47" i="6"/>
  <c r="F53" i="6" l="1"/>
  <c r="I48" i="6"/>
  <c r="H49" i="6"/>
  <c r="H49" i="7"/>
  <c r="I48" i="7"/>
  <c r="F54" i="6" l="1"/>
  <c r="I49" i="7"/>
  <c r="H50" i="7"/>
  <c r="I49" i="6"/>
  <c r="H50" i="6"/>
  <c r="F55" i="6" l="1"/>
  <c r="I50" i="6"/>
  <c r="H51" i="6"/>
  <c r="I50" i="7"/>
  <c r="H51" i="7"/>
  <c r="F56" i="6" l="1"/>
  <c r="I51" i="7"/>
  <c r="H52" i="7"/>
  <c r="I51" i="6"/>
  <c r="H52" i="6"/>
  <c r="F57" i="6" l="1"/>
  <c r="I52" i="6"/>
  <c r="H53" i="6"/>
  <c r="I52" i="7"/>
  <c r="H53" i="7"/>
  <c r="F58" i="6" l="1"/>
  <c r="I53" i="6"/>
  <c r="H54" i="6"/>
  <c r="I53" i="7"/>
  <c r="H54" i="7"/>
  <c r="F59" i="6" l="1"/>
  <c r="I54" i="7"/>
  <c r="H55" i="7"/>
  <c r="I54" i="6"/>
  <c r="H55" i="6"/>
  <c r="F60" i="6" l="1"/>
  <c r="H56" i="6"/>
  <c r="I55" i="6"/>
  <c r="I55" i="7"/>
  <c r="H56" i="7"/>
  <c r="F61" i="6" l="1"/>
  <c r="I56" i="6"/>
  <c r="H57" i="6"/>
  <c r="H57" i="7"/>
  <c r="I56" i="7"/>
  <c r="F62" i="6" l="1"/>
  <c r="I57" i="7"/>
  <c r="H58" i="7"/>
  <c r="I57" i="6"/>
  <c r="H58" i="6"/>
  <c r="F63" i="6" l="1"/>
  <c r="I58" i="7"/>
  <c r="H59" i="7"/>
  <c r="I58" i="6"/>
  <c r="H59" i="6"/>
  <c r="F64" i="6" l="1"/>
  <c r="I59" i="6"/>
  <c r="H60" i="6"/>
  <c r="I59" i="7"/>
  <c r="H60" i="7"/>
  <c r="F65" i="6" l="1"/>
  <c r="I60" i="7"/>
  <c r="H61" i="7"/>
  <c r="I60" i="6"/>
  <c r="H61" i="6"/>
  <c r="F66" i="6" l="1"/>
  <c r="I61" i="6"/>
  <c r="H62" i="6"/>
  <c r="I61" i="7"/>
  <c r="H62" i="7"/>
  <c r="F67" i="6" l="1"/>
  <c r="I62" i="7"/>
  <c r="H63" i="7"/>
  <c r="I62" i="6"/>
  <c r="H63" i="6"/>
  <c r="F68" i="6" l="1"/>
  <c r="H64" i="6"/>
  <c r="I63" i="6"/>
  <c r="I63" i="7"/>
  <c r="H64" i="7"/>
  <c r="F69" i="6" l="1"/>
  <c r="I64" i="6"/>
  <c r="H65" i="6"/>
  <c r="H65" i="7"/>
  <c r="I64" i="7"/>
  <c r="F70" i="6" l="1"/>
  <c r="I65" i="7"/>
  <c r="H66" i="7"/>
  <c r="I65" i="6"/>
  <c r="H66" i="6"/>
  <c r="F71" i="6" l="1"/>
  <c r="I66" i="6"/>
  <c r="H67" i="6"/>
  <c r="I66" i="7"/>
  <c r="H67" i="7"/>
  <c r="F72" i="6" l="1"/>
  <c r="I67" i="7"/>
  <c r="H68" i="7"/>
  <c r="I67" i="6"/>
  <c r="H68" i="6"/>
  <c r="F73" i="6" l="1"/>
  <c r="I68" i="6"/>
  <c r="H69" i="6"/>
  <c r="I68" i="7"/>
  <c r="H69" i="7"/>
  <c r="F74" i="6" l="1"/>
  <c r="I69" i="7"/>
  <c r="H70" i="7"/>
  <c r="I69" i="6"/>
  <c r="H70" i="6"/>
  <c r="F75" i="6" l="1"/>
  <c r="I70" i="6"/>
  <c r="H71" i="6"/>
  <c r="I70" i="7"/>
  <c r="H71" i="7"/>
  <c r="F76" i="6" l="1"/>
  <c r="I71" i="7"/>
  <c r="H72" i="7"/>
  <c r="H72" i="6"/>
  <c r="I71" i="6"/>
  <c r="F77" i="6" l="1"/>
  <c r="I72" i="6"/>
  <c r="H73" i="6"/>
  <c r="H73" i="7"/>
  <c r="I72" i="7"/>
  <c r="F78" i="6" l="1"/>
  <c r="I73" i="7"/>
  <c r="H74" i="7"/>
  <c r="I73" i="6"/>
  <c r="H74" i="6"/>
  <c r="F79" i="6" l="1"/>
  <c r="I74" i="6"/>
  <c r="H75" i="6"/>
  <c r="I74" i="7"/>
  <c r="H75" i="7"/>
  <c r="F80" i="6" l="1"/>
  <c r="I75" i="6"/>
  <c r="H76" i="6"/>
  <c r="I75" i="7"/>
  <c r="H76" i="7"/>
  <c r="F81" i="6" l="1"/>
  <c r="H77" i="7"/>
  <c r="I76" i="7"/>
  <c r="I76" i="6"/>
  <c r="H77" i="6"/>
  <c r="F82" i="6" l="1"/>
  <c r="I77" i="6"/>
  <c r="H78" i="6"/>
  <c r="I77" i="7"/>
  <c r="H78" i="7"/>
  <c r="F83" i="6" l="1"/>
  <c r="I78" i="7"/>
  <c r="H79" i="7"/>
  <c r="I78" i="6"/>
  <c r="H79" i="6"/>
  <c r="F84" i="6" l="1"/>
  <c r="H80" i="6"/>
  <c r="I79" i="6"/>
  <c r="I79" i="7"/>
  <c r="H80" i="7"/>
  <c r="F85" i="6" l="1"/>
  <c r="H81" i="7"/>
  <c r="I80" i="7"/>
  <c r="I80" i="6"/>
  <c r="H81" i="6"/>
  <c r="F86" i="6" l="1"/>
  <c r="I81" i="6"/>
  <c r="H82" i="6"/>
  <c r="I81" i="7"/>
  <c r="H82" i="7"/>
  <c r="F87" i="6" l="1"/>
  <c r="I82" i="7"/>
  <c r="H83" i="7"/>
  <c r="I82" i="6"/>
  <c r="H83" i="6"/>
  <c r="F88" i="6" l="1"/>
  <c r="I83" i="6"/>
  <c r="H84" i="6"/>
  <c r="I83" i="7"/>
  <c r="H84" i="7"/>
  <c r="F89" i="6" l="1"/>
  <c r="H85" i="7"/>
  <c r="I84" i="7"/>
  <c r="I84" i="6"/>
  <c r="H85" i="6"/>
  <c r="F90" i="6" l="1"/>
  <c r="I85" i="6"/>
  <c r="H86" i="6"/>
  <c r="I85" i="7"/>
  <c r="H86" i="7"/>
  <c r="F91" i="6" l="1"/>
  <c r="I86" i="7"/>
  <c r="H87" i="7"/>
  <c r="I86" i="6"/>
  <c r="H87" i="6"/>
  <c r="F92" i="6" l="1"/>
  <c r="H88" i="6"/>
  <c r="I87" i="6"/>
  <c r="I87" i="7"/>
  <c r="H88" i="7"/>
  <c r="F93" i="6" l="1"/>
  <c r="H89" i="7"/>
  <c r="I88" i="7"/>
  <c r="I88" i="6"/>
  <c r="H89" i="6"/>
  <c r="F94" i="6" l="1"/>
  <c r="I89" i="6"/>
  <c r="H90" i="6"/>
  <c r="I89" i="7"/>
  <c r="H90" i="7"/>
  <c r="F95" i="6" l="1"/>
  <c r="I90" i="7"/>
  <c r="H91" i="7"/>
  <c r="I90" i="6"/>
  <c r="H91" i="6"/>
  <c r="F96" i="6" l="1"/>
  <c r="I91" i="6"/>
  <c r="H92" i="6"/>
  <c r="I91" i="7"/>
  <c r="H92" i="7"/>
  <c r="F97" i="6" l="1"/>
  <c r="H93" i="7"/>
  <c r="I92" i="7"/>
  <c r="I92" i="6"/>
  <c r="H93" i="6"/>
  <c r="F98" i="6" l="1"/>
  <c r="I93" i="6"/>
  <c r="H94" i="6"/>
  <c r="I93" i="7"/>
  <c r="H94" i="7"/>
  <c r="F99" i="6" l="1"/>
  <c r="I94" i="7"/>
  <c r="H95" i="7"/>
  <c r="I94" i="6"/>
  <c r="H95" i="6"/>
  <c r="F100" i="6" l="1"/>
  <c r="H96" i="6"/>
  <c r="I95" i="6"/>
  <c r="I95" i="7"/>
  <c r="H96" i="7"/>
  <c r="F101" i="6" l="1"/>
  <c r="H97" i="7"/>
  <c r="I96" i="7"/>
  <c r="I96" i="6"/>
  <c r="H97" i="6"/>
  <c r="F102" i="6" l="1"/>
  <c r="I97" i="6"/>
  <c r="H98" i="6"/>
  <c r="I97" i="7"/>
  <c r="H98" i="7"/>
  <c r="F103" i="6" l="1"/>
  <c r="I98" i="7"/>
  <c r="H99" i="7"/>
  <c r="I98" i="6"/>
  <c r="H99" i="6"/>
  <c r="F104" i="6" l="1"/>
  <c r="I99" i="6"/>
  <c r="H100" i="6"/>
  <c r="I99" i="7"/>
  <c r="H100" i="7"/>
  <c r="F105" i="6" l="1"/>
  <c r="H101" i="7"/>
  <c r="I100" i="7"/>
  <c r="I100" i="6"/>
  <c r="H101" i="6"/>
  <c r="F106" i="6" l="1"/>
  <c r="I101" i="6"/>
  <c r="H102" i="6"/>
  <c r="I101" i="7"/>
  <c r="H102" i="7"/>
  <c r="F107" i="6" l="1"/>
  <c r="I102" i="7"/>
  <c r="H103" i="7"/>
  <c r="I102" i="6"/>
  <c r="H103" i="6"/>
  <c r="F108" i="6" l="1"/>
  <c r="H104" i="6"/>
  <c r="I103" i="6"/>
  <c r="I103" i="7"/>
  <c r="H104" i="7"/>
  <c r="F109" i="6" l="1"/>
  <c r="H105" i="7"/>
  <c r="I104" i="7"/>
  <c r="I104" i="6"/>
  <c r="H105" i="6"/>
  <c r="F110" i="6" l="1"/>
  <c r="I105" i="6"/>
  <c r="H106" i="6"/>
  <c r="I105" i="7"/>
  <c r="H106" i="7"/>
  <c r="F111" i="6" l="1"/>
  <c r="I106" i="7"/>
  <c r="H107" i="7"/>
  <c r="I106" i="6"/>
  <c r="H107" i="6"/>
  <c r="F112" i="6" l="1"/>
  <c r="I107" i="6"/>
  <c r="H108" i="6"/>
  <c r="I107" i="7"/>
  <c r="H108" i="7"/>
  <c r="F113" i="6" l="1"/>
  <c r="H109" i="7"/>
  <c r="I108" i="7"/>
  <c r="I108" i="6"/>
  <c r="H109" i="6"/>
  <c r="F114" i="6" l="1"/>
  <c r="I109" i="6"/>
  <c r="H110" i="6"/>
  <c r="I109" i="7"/>
  <c r="H110" i="7"/>
  <c r="F115" i="6" l="1"/>
  <c r="I110" i="7"/>
  <c r="H111" i="7"/>
  <c r="I110" i="6"/>
  <c r="H111" i="6"/>
  <c r="F116" i="6" l="1"/>
  <c r="H112" i="6"/>
  <c r="I111" i="6"/>
  <c r="I111" i="7"/>
  <c r="H112" i="7"/>
  <c r="F117" i="6" l="1"/>
  <c r="H113" i="7"/>
  <c r="I112" i="7"/>
  <c r="I112" i="6"/>
  <c r="H113" i="6"/>
  <c r="F118" i="6" l="1"/>
  <c r="I113" i="6"/>
  <c r="H114" i="6"/>
  <c r="I113" i="7"/>
  <c r="H114" i="7"/>
  <c r="F119" i="6" l="1"/>
  <c r="I114" i="7"/>
  <c r="H115" i="7"/>
  <c r="I114" i="6"/>
  <c r="H115" i="6"/>
  <c r="F120" i="6" l="1"/>
  <c r="I115" i="6"/>
  <c r="H116" i="6"/>
  <c r="I115" i="7"/>
  <c r="H116" i="7"/>
  <c r="F121" i="6" l="1"/>
  <c r="H117" i="7"/>
  <c r="I116" i="7"/>
  <c r="I116" i="6"/>
  <c r="H117" i="6"/>
  <c r="F122" i="6" l="1"/>
  <c r="I117" i="6"/>
  <c r="H118" i="6"/>
  <c r="I117" i="7"/>
  <c r="H118" i="7"/>
  <c r="F123" i="6" l="1"/>
  <c r="I118" i="7"/>
  <c r="H119" i="7"/>
  <c r="I118" i="6"/>
  <c r="H119" i="6"/>
  <c r="F124" i="6" l="1"/>
  <c r="H120" i="6"/>
  <c r="I119" i="6"/>
  <c r="I119" i="7"/>
  <c r="H120" i="7"/>
  <c r="F125" i="6" l="1"/>
  <c r="H121" i="7"/>
  <c r="I120" i="7"/>
  <c r="I120" i="6"/>
  <c r="H121" i="6"/>
  <c r="F126" i="6" l="1"/>
  <c r="I121" i="6"/>
  <c r="H122" i="6"/>
  <c r="I121" i="7"/>
  <c r="H122" i="7"/>
  <c r="F127" i="6" l="1"/>
  <c r="I122" i="7"/>
  <c r="H123" i="7"/>
  <c r="I122" i="6"/>
  <c r="H123" i="6"/>
  <c r="F128" i="6" l="1"/>
  <c r="I123" i="6"/>
  <c r="H124" i="6"/>
  <c r="I123" i="7"/>
  <c r="H124" i="7"/>
  <c r="F129" i="6" l="1"/>
  <c r="H125" i="7"/>
  <c r="I124" i="7"/>
  <c r="I124" i="6"/>
  <c r="H125" i="6"/>
  <c r="F130" i="6" l="1"/>
  <c r="I125" i="6"/>
  <c r="H126" i="6"/>
  <c r="I125" i="7"/>
  <c r="H126" i="7"/>
  <c r="F131" i="6" l="1"/>
  <c r="I126" i="7"/>
  <c r="H127" i="7"/>
  <c r="I126" i="6"/>
  <c r="H127" i="6"/>
  <c r="F132" i="6" l="1"/>
  <c r="H128" i="6"/>
  <c r="I127" i="6"/>
  <c r="I127" i="7"/>
  <c r="H128" i="7"/>
  <c r="F133" i="6" l="1"/>
  <c r="H129" i="7"/>
  <c r="I128" i="7"/>
  <c r="I128" i="6"/>
  <c r="H129" i="6"/>
  <c r="F134" i="6" l="1"/>
  <c r="I129" i="6"/>
  <c r="H130" i="6"/>
  <c r="I129" i="7"/>
  <c r="H130" i="7"/>
  <c r="F135" i="6" l="1"/>
  <c r="I130" i="7"/>
  <c r="H131" i="7"/>
  <c r="I130" i="6"/>
  <c r="H131" i="6"/>
  <c r="F136" i="6" l="1"/>
  <c r="I131" i="6"/>
  <c r="H132" i="6"/>
  <c r="I131" i="7"/>
  <c r="H132" i="7"/>
  <c r="F137" i="6" l="1"/>
  <c r="H133" i="7"/>
  <c r="I132" i="7"/>
  <c r="I132" i="6"/>
  <c r="H133" i="6"/>
  <c r="F138" i="6" l="1"/>
  <c r="I133" i="6"/>
  <c r="H134" i="6"/>
  <c r="I133" i="7"/>
  <c r="H134" i="7"/>
  <c r="F139" i="6" l="1"/>
  <c r="I134" i="7"/>
  <c r="H135" i="7"/>
  <c r="I134" i="6"/>
  <c r="H135" i="6"/>
  <c r="F140" i="6" l="1"/>
  <c r="I135" i="6"/>
  <c r="H136" i="6"/>
  <c r="I135" i="7"/>
  <c r="H136" i="7"/>
  <c r="F141" i="6" l="1"/>
  <c r="H137" i="7"/>
  <c r="I136" i="7"/>
  <c r="I136" i="6"/>
  <c r="H137" i="6"/>
  <c r="F142" i="6" l="1"/>
  <c r="I137" i="6"/>
  <c r="H138" i="6"/>
  <c r="I137" i="7"/>
  <c r="H138" i="7"/>
  <c r="F143" i="6" l="1"/>
  <c r="I138" i="7"/>
  <c r="H139" i="7"/>
  <c r="I138" i="6"/>
  <c r="H139" i="6"/>
  <c r="F144" i="6" l="1"/>
  <c r="I139" i="6"/>
  <c r="H140" i="6"/>
  <c r="I139" i="7"/>
  <c r="H140" i="7"/>
  <c r="F145" i="6" l="1"/>
  <c r="H141" i="7"/>
  <c r="I140" i="7"/>
  <c r="I140" i="6"/>
  <c r="H141" i="6"/>
  <c r="F146" i="6" l="1"/>
  <c r="I141" i="6"/>
  <c r="H142" i="6"/>
  <c r="I141" i="7"/>
  <c r="H142" i="7"/>
  <c r="F147" i="6" l="1"/>
  <c r="I142" i="7"/>
  <c r="H143" i="7"/>
  <c r="I142" i="6"/>
  <c r="H143" i="6"/>
  <c r="F148" i="6" l="1"/>
  <c r="I143" i="6"/>
  <c r="H144" i="6"/>
  <c r="I143" i="7"/>
  <c r="H144" i="7"/>
  <c r="F149" i="6" l="1"/>
  <c r="H145" i="7"/>
  <c r="I144" i="7"/>
  <c r="I144" i="6"/>
  <c r="H145" i="6"/>
  <c r="F150" i="6" l="1"/>
  <c r="I145" i="6"/>
  <c r="H146" i="6"/>
  <c r="I145" i="7"/>
  <c r="H146" i="7"/>
  <c r="F151" i="6" l="1"/>
  <c r="I146" i="7"/>
  <c r="H147" i="7"/>
  <c r="I146" i="6"/>
  <c r="H147" i="6"/>
  <c r="F152" i="6" l="1"/>
  <c r="H148" i="6"/>
  <c r="I147" i="6"/>
  <c r="I147" i="7"/>
  <c r="H148" i="7"/>
  <c r="F153" i="6" l="1"/>
  <c r="H149" i="7"/>
  <c r="I148" i="7"/>
  <c r="I148" i="6"/>
  <c r="H149" i="6"/>
  <c r="F154" i="6" l="1"/>
  <c r="I149" i="6"/>
  <c r="H150" i="6"/>
  <c r="I149" i="7"/>
  <c r="H150" i="7"/>
  <c r="F155" i="6" l="1"/>
  <c r="I150" i="7"/>
  <c r="H151" i="7"/>
  <c r="I150" i="6"/>
  <c r="H151" i="6"/>
  <c r="F156" i="6" l="1"/>
  <c r="H152" i="6"/>
  <c r="I151" i="6"/>
  <c r="I151" i="7"/>
  <c r="H152" i="7"/>
  <c r="F157" i="6" l="1"/>
  <c r="H153" i="7"/>
  <c r="I152" i="7"/>
  <c r="I152" i="6"/>
  <c r="H153" i="6"/>
  <c r="F158" i="6" l="1"/>
  <c r="I153" i="6"/>
  <c r="H154" i="6"/>
  <c r="I153" i="7"/>
  <c r="H154" i="7"/>
  <c r="F159" i="6" l="1"/>
  <c r="I154" i="7"/>
  <c r="H155" i="7"/>
  <c r="I154" i="6"/>
  <c r="H155" i="6"/>
  <c r="F160" i="6" l="1"/>
  <c r="H156" i="6"/>
  <c r="I155" i="6"/>
  <c r="I155" i="7"/>
  <c r="H156" i="7"/>
  <c r="F161" i="6" l="1"/>
  <c r="H157" i="7"/>
  <c r="I156" i="7"/>
  <c r="I156" i="6"/>
  <c r="H157" i="6"/>
  <c r="F162" i="6" l="1"/>
  <c r="I157" i="6"/>
  <c r="H158" i="6"/>
  <c r="I157" i="7"/>
  <c r="H158" i="7"/>
  <c r="F163" i="6" l="1"/>
  <c r="I158" i="7"/>
  <c r="H159" i="7"/>
  <c r="I158" i="6"/>
  <c r="H159" i="6"/>
  <c r="F164" i="6" l="1"/>
  <c r="H160" i="6"/>
  <c r="I159" i="6"/>
  <c r="I159" i="7"/>
  <c r="H160" i="7"/>
  <c r="F165" i="6" l="1"/>
  <c r="H161" i="7"/>
  <c r="I160" i="7"/>
  <c r="I160" i="6"/>
  <c r="H161" i="6"/>
  <c r="F166" i="6" l="1"/>
  <c r="I161" i="6"/>
  <c r="H162" i="6"/>
  <c r="I161" i="7"/>
  <c r="H162" i="7"/>
  <c r="F167" i="6" l="1"/>
  <c r="I162" i="7"/>
  <c r="H163" i="7"/>
  <c r="I162" i="6"/>
  <c r="H163" i="6"/>
  <c r="F168" i="6" l="1"/>
  <c r="H164" i="6"/>
  <c r="I163" i="6"/>
  <c r="I163" i="7"/>
  <c r="H164" i="7"/>
  <c r="F169" i="6" l="1"/>
  <c r="H165" i="7"/>
  <c r="I164" i="7"/>
  <c r="I164" i="6"/>
  <c r="H165" i="6"/>
  <c r="F170" i="6" l="1"/>
  <c r="I165" i="6"/>
  <c r="H166" i="6"/>
  <c r="I165" i="7"/>
  <c r="H166" i="7"/>
  <c r="F171" i="6" l="1"/>
  <c r="I166" i="7"/>
  <c r="H167" i="7"/>
  <c r="I166" i="6"/>
  <c r="H167" i="6"/>
  <c r="F172" i="6" l="1"/>
  <c r="H168" i="6"/>
  <c r="I167" i="6"/>
  <c r="I167" i="7"/>
  <c r="H168" i="7"/>
  <c r="F173" i="6" l="1"/>
  <c r="H169" i="7"/>
  <c r="I168" i="7"/>
  <c r="I168" i="6"/>
  <c r="H169" i="6"/>
  <c r="F174" i="6" l="1"/>
  <c r="I169" i="6"/>
  <c r="H170" i="6"/>
  <c r="I169" i="7"/>
  <c r="H170" i="7"/>
  <c r="F175" i="6" l="1"/>
  <c r="I170" i="7"/>
  <c r="H171" i="7"/>
  <c r="I170" i="6"/>
  <c r="H171" i="6"/>
  <c r="F176" i="6" l="1"/>
  <c r="H172" i="6"/>
  <c r="I171" i="6"/>
  <c r="I171" i="7"/>
  <c r="H172" i="7"/>
  <c r="F177" i="6" l="1"/>
  <c r="H173" i="7"/>
  <c r="I172" i="7"/>
  <c r="I172" i="6"/>
  <c r="H173" i="6"/>
  <c r="F178" i="6" l="1"/>
  <c r="I173" i="6"/>
  <c r="H174" i="6"/>
  <c r="I173" i="7"/>
  <c r="H174" i="7"/>
  <c r="F179" i="6" l="1"/>
  <c r="I174" i="7"/>
  <c r="H175" i="7"/>
  <c r="I174" i="6"/>
  <c r="H175" i="6"/>
  <c r="F180" i="6" l="1"/>
  <c r="H176" i="6"/>
  <c r="I175" i="6"/>
  <c r="I175" i="7"/>
  <c r="H176" i="7"/>
  <c r="F181" i="6" l="1"/>
  <c r="I176" i="7"/>
  <c r="H177" i="7"/>
  <c r="I176" i="6"/>
  <c r="H177" i="6"/>
  <c r="F182" i="6" l="1"/>
  <c r="I177" i="6"/>
  <c r="H178" i="6"/>
  <c r="I177" i="7"/>
  <c r="H178" i="7"/>
  <c r="F183" i="6" l="1"/>
  <c r="I178" i="7"/>
  <c r="H179" i="7"/>
  <c r="I178" i="6"/>
  <c r="H179" i="6"/>
  <c r="F184" i="6" l="1"/>
  <c r="H180" i="6"/>
  <c r="I179" i="6"/>
  <c r="I179" i="7"/>
  <c r="H180" i="7"/>
  <c r="F185" i="6" l="1"/>
  <c r="H181" i="7"/>
  <c r="I180" i="7"/>
  <c r="I180" i="6"/>
  <c r="H181" i="6"/>
  <c r="F186" i="6" l="1"/>
  <c r="I181" i="6"/>
  <c r="H182" i="6"/>
  <c r="I181" i="7"/>
  <c r="H182" i="7"/>
  <c r="F187" i="6" l="1"/>
  <c r="I182" i="7"/>
  <c r="H183" i="7"/>
  <c r="I182" i="6"/>
  <c r="H183" i="6"/>
  <c r="F188" i="6" l="1"/>
  <c r="H184" i="6"/>
  <c r="I183" i="6"/>
  <c r="I183" i="7"/>
  <c r="H184" i="7"/>
  <c r="F189" i="6" l="1"/>
  <c r="I184" i="7"/>
  <c r="H185" i="7"/>
  <c r="I184" i="6"/>
  <c r="H185" i="6"/>
  <c r="F190" i="6" l="1"/>
  <c r="I185" i="6"/>
  <c r="H186" i="6"/>
  <c r="I185" i="7"/>
  <c r="H186" i="7"/>
  <c r="F191" i="6" l="1"/>
  <c r="I186" i="7"/>
  <c r="H187" i="7"/>
  <c r="I186" i="6"/>
  <c r="H187" i="6"/>
  <c r="F192" i="6" l="1"/>
  <c r="H188" i="6"/>
  <c r="I187" i="6"/>
  <c r="I187" i="7"/>
  <c r="H188" i="7"/>
  <c r="F193" i="6" l="1"/>
  <c r="H189" i="7"/>
  <c r="I188" i="7"/>
  <c r="I188" i="6"/>
  <c r="H189" i="6"/>
  <c r="F194" i="6" l="1"/>
  <c r="I189" i="6"/>
  <c r="H190" i="6"/>
  <c r="I189" i="7"/>
  <c r="H190" i="7"/>
  <c r="F195" i="6" l="1"/>
  <c r="I190" i="6"/>
  <c r="H191" i="6"/>
  <c r="I190" i="7"/>
  <c r="H191" i="7"/>
  <c r="F196" i="6" l="1"/>
  <c r="I191" i="6"/>
  <c r="H192" i="6"/>
  <c r="I191" i="7"/>
  <c r="H192" i="7"/>
  <c r="F197" i="6" l="1"/>
  <c r="I192" i="6"/>
  <c r="H193" i="6"/>
  <c r="I192" i="7"/>
  <c r="H193" i="7"/>
  <c r="F198" i="6" l="1"/>
  <c r="I193" i="6"/>
  <c r="H194" i="6"/>
  <c r="I193" i="7"/>
  <c r="H194" i="7"/>
  <c r="F199" i="6" l="1"/>
  <c r="I194" i="6"/>
  <c r="H195" i="6"/>
  <c r="I194" i="7"/>
  <c r="H195" i="7"/>
  <c r="F200" i="6" l="1"/>
  <c r="I195" i="6"/>
  <c r="H196" i="6"/>
  <c r="I195" i="7"/>
  <c r="H196" i="7"/>
  <c r="F201" i="6" l="1"/>
  <c r="H197" i="6"/>
  <c r="I196" i="6"/>
  <c r="H197" i="7"/>
  <c r="I196" i="7"/>
  <c r="F202" i="6" l="1"/>
  <c r="H198" i="6"/>
  <c r="I197" i="6"/>
  <c r="I197" i="7"/>
  <c r="H198" i="7"/>
  <c r="F203" i="6" l="1"/>
  <c r="H199" i="6"/>
  <c r="I198" i="6"/>
  <c r="I198" i="7"/>
  <c r="H199" i="7"/>
  <c r="F204" i="6" l="1"/>
  <c r="H200" i="6"/>
  <c r="I199" i="6"/>
  <c r="I199" i="7"/>
  <c r="H200" i="7"/>
  <c r="F205" i="6" l="1"/>
  <c r="I200" i="6"/>
  <c r="H201" i="6"/>
  <c r="I200" i="7"/>
  <c r="H201" i="7"/>
  <c r="F206" i="6" l="1"/>
  <c r="H202" i="6"/>
  <c r="I201" i="6"/>
  <c r="I201" i="7"/>
  <c r="H202" i="7"/>
  <c r="F207" i="6" l="1"/>
  <c r="I202" i="6"/>
  <c r="H203" i="6"/>
  <c r="I202" i="7"/>
  <c r="H203" i="7"/>
  <c r="F208" i="6" l="1"/>
  <c r="I203" i="6"/>
  <c r="H204" i="6"/>
  <c r="I203" i="7"/>
  <c r="H204" i="7"/>
  <c r="I204" i="6" l="1"/>
  <c r="H205" i="6"/>
  <c r="H205" i="7"/>
  <c r="I204" i="7"/>
  <c r="I205" i="6" l="1"/>
  <c r="H206" i="6"/>
  <c r="I205" i="7"/>
  <c r="H206" i="7"/>
  <c r="H207" i="6" l="1"/>
  <c r="I206" i="6"/>
  <c r="I206" i="7"/>
  <c r="H207" i="7"/>
  <c r="H208" i="6" l="1"/>
  <c r="I208" i="6" s="1"/>
  <c r="I207" i="6"/>
  <c r="I207" i="7"/>
  <c r="H208" i="7"/>
  <c r="I208" i="7" l="1"/>
  <c r="H209" i="7"/>
  <c r="I209" i="7" l="1"/>
  <c r="H210" i="7"/>
  <c r="I210" i="7" l="1"/>
  <c r="H211" i="7"/>
  <c r="I211" i="7" l="1"/>
  <c r="H212" i="7"/>
  <c r="H213" i="7" l="1"/>
  <c r="I212" i="7"/>
  <c r="I213" i="7" l="1"/>
  <c r="H214" i="7"/>
  <c r="I214" i="7" l="1"/>
  <c r="H215" i="7"/>
  <c r="I215" i="7" l="1"/>
  <c r="H216" i="7"/>
  <c r="I216" i="7" l="1"/>
  <c r="H217" i="7"/>
  <c r="I217" i="7" l="1"/>
  <c r="H218" i="7"/>
  <c r="I218" i="7" l="1"/>
  <c r="H219" i="7"/>
  <c r="I219" i="7" l="1"/>
  <c r="H220" i="7"/>
  <c r="H221" i="7" l="1"/>
  <c r="I220" i="7"/>
  <c r="I221" i="7" l="1"/>
  <c r="H222" i="7"/>
  <c r="I222" i="7" l="1"/>
  <c r="H223" i="7"/>
  <c r="I223" i="7" l="1"/>
  <c r="H224" i="7"/>
  <c r="I224" i="7" l="1"/>
  <c r="H225" i="7"/>
  <c r="I225" i="7" l="1"/>
  <c r="H226" i="7"/>
  <c r="I226" i="7" l="1"/>
  <c r="H227" i="7"/>
  <c r="I227" i="7" l="1"/>
  <c r="H228" i="7"/>
  <c r="H229" i="7" l="1"/>
  <c r="I228" i="7"/>
  <c r="I229" i="7" l="1"/>
  <c r="H230" i="7"/>
  <c r="I230" i="7" l="1"/>
  <c r="H231" i="7"/>
  <c r="I231" i="7" l="1"/>
  <c r="H232" i="7"/>
  <c r="I232" i="7" l="1"/>
  <c r="H233" i="7"/>
  <c r="I233" i="7" l="1"/>
  <c r="H234" i="7"/>
  <c r="H235" i="7" l="1"/>
  <c r="I234" i="7"/>
  <c r="I235" i="7" l="1"/>
  <c r="H236" i="7"/>
  <c r="H237" i="7" l="1"/>
  <c r="I236" i="7"/>
  <c r="I237" i="7" l="1"/>
  <c r="H238" i="7"/>
  <c r="I238" i="7" l="1"/>
  <c r="H239" i="7"/>
  <c r="I239" i="7" l="1"/>
  <c r="H240" i="7"/>
  <c r="I240" i="7" l="1"/>
  <c r="H241" i="7"/>
  <c r="I241" i="7" l="1"/>
  <c r="H242" i="7"/>
  <c r="H243" i="7" l="1"/>
  <c r="I242" i="7"/>
  <c r="I243" i="7" l="1"/>
  <c r="H244" i="7"/>
  <c r="H245" i="7" l="1"/>
  <c r="I244" i="7"/>
  <c r="I245" i="7" l="1"/>
  <c r="H246" i="7"/>
  <c r="I246" i="7" l="1"/>
  <c r="H247" i="7"/>
  <c r="I247" i="7" l="1"/>
  <c r="H248" i="7"/>
  <c r="I248" i="7" l="1"/>
  <c r="H249" i="7"/>
  <c r="I249" i="7" l="1"/>
  <c r="H250" i="7"/>
  <c r="I250" i="7" l="1"/>
  <c r="H251" i="7"/>
  <c r="I251" i="7" l="1"/>
  <c r="H252" i="7"/>
  <c r="I252" i="7" l="1"/>
  <c r="H253" i="7"/>
  <c r="I253" i="7" l="1"/>
  <c r="H254" i="7"/>
  <c r="I254" i="7" l="1"/>
  <c r="H255" i="7"/>
  <c r="I255" i="7" l="1"/>
  <c r="H256" i="7"/>
  <c r="I256" i="7" l="1"/>
  <c r="H257" i="7"/>
  <c r="I257" i="7" l="1"/>
  <c r="H258" i="7"/>
  <c r="I258" i="7" l="1"/>
  <c r="H259" i="7"/>
  <c r="I259" i="7" l="1"/>
  <c r="H260" i="7"/>
  <c r="I260" i="7" l="1"/>
  <c r="H261" i="7"/>
  <c r="I261" i="7" l="1"/>
  <c r="H262" i="7"/>
  <c r="I262" i="7" l="1"/>
  <c r="H263" i="7"/>
  <c r="I263" i="7" l="1"/>
  <c r="H264" i="7"/>
  <c r="I264" i="7" l="1"/>
  <c r="H265" i="7"/>
  <c r="I265" i="7" l="1"/>
  <c r="H266" i="7"/>
  <c r="I266" i="7" l="1"/>
  <c r="H267" i="7"/>
  <c r="I267" i="7" l="1"/>
  <c r="H268" i="7"/>
  <c r="I268" i="7" l="1"/>
  <c r="H269" i="7"/>
  <c r="I269" i="7" l="1"/>
  <c r="H270" i="7"/>
  <c r="I270" i="7" l="1"/>
  <c r="H271" i="7"/>
  <c r="I271" i="7" l="1"/>
  <c r="H272" i="7"/>
  <c r="I272" i="7" l="1"/>
  <c r="H273" i="7"/>
  <c r="I273" i="7" l="1"/>
  <c r="H274" i="7"/>
  <c r="I274" i="7" l="1"/>
  <c r="H275" i="7"/>
  <c r="I275" i="7" l="1"/>
  <c r="H276" i="7"/>
  <c r="I276" i="7" l="1"/>
  <c r="H277" i="7"/>
  <c r="I277" i="7" l="1"/>
  <c r="H278" i="7"/>
  <c r="I278" i="7" l="1"/>
  <c r="H279" i="7"/>
  <c r="I279" i="7" l="1"/>
  <c r="H280" i="7"/>
  <c r="I280" i="7" l="1"/>
  <c r="H281" i="7"/>
  <c r="I281" i="7" l="1"/>
  <c r="H282" i="7"/>
  <c r="I282" i="7" l="1"/>
  <c r="H283" i="7"/>
  <c r="I283" i="7" l="1"/>
  <c r="H284" i="7"/>
  <c r="I284" i="7" l="1"/>
  <c r="H285" i="7"/>
  <c r="I285" i="7" l="1"/>
  <c r="H286" i="7"/>
  <c r="I286" i="7" l="1"/>
  <c r="H287" i="7"/>
  <c r="I287" i="7" l="1"/>
  <c r="H288" i="7"/>
  <c r="I288" i="7" l="1"/>
  <c r="H289" i="7"/>
  <c r="I289" i="7" l="1"/>
  <c r="H290" i="7"/>
  <c r="I290" i="7" l="1"/>
  <c r="H291" i="7"/>
  <c r="I291" i="7" l="1"/>
  <c r="H292" i="7"/>
  <c r="I292" i="7" l="1"/>
  <c r="H293" i="7"/>
  <c r="I293" i="7" l="1"/>
  <c r="H294" i="7"/>
  <c r="I294" i="7" l="1"/>
  <c r="H295" i="7"/>
  <c r="I295" i="7" l="1"/>
  <c r="H296" i="7"/>
  <c r="I296" i="7" l="1"/>
  <c r="H297" i="7"/>
  <c r="I297" i="7" l="1"/>
  <c r="H298" i="7"/>
  <c r="I298" i="7" l="1"/>
  <c r="H299" i="7"/>
  <c r="I299" i="7" l="1"/>
  <c r="H300" i="7"/>
  <c r="H301" i="7" l="1"/>
  <c r="I300" i="7"/>
  <c r="I301" i="7" l="1"/>
  <c r="H302" i="7"/>
  <c r="I302" i="7" l="1"/>
  <c r="H303" i="7"/>
  <c r="I303" i="7" l="1"/>
  <c r="H304" i="7"/>
  <c r="H305" i="7" l="1"/>
  <c r="I304" i="7"/>
  <c r="I305" i="7" l="1"/>
  <c r="H306" i="7"/>
  <c r="I306" i="7" l="1"/>
  <c r="H307" i="7"/>
  <c r="I307" i="7" l="1"/>
  <c r="H308" i="7"/>
  <c r="H309" i="7" l="1"/>
  <c r="I308" i="7"/>
  <c r="I309" i="7" l="1"/>
  <c r="H310" i="7"/>
  <c r="I310" i="7" l="1"/>
  <c r="H311" i="7"/>
  <c r="I311" i="7" l="1"/>
  <c r="H312" i="7"/>
  <c r="H313" i="7" l="1"/>
  <c r="I312" i="7"/>
  <c r="I313" i="7" l="1"/>
  <c r="H314" i="7"/>
  <c r="I314" i="7" l="1"/>
  <c r="H315" i="7"/>
  <c r="I315" i="7" l="1"/>
  <c r="H316" i="7"/>
  <c r="H317" i="7" l="1"/>
  <c r="I316" i="7"/>
  <c r="I317" i="7" l="1"/>
  <c r="H318" i="7"/>
  <c r="I318" i="7" l="1"/>
  <c r="H319" i="7"/>
  <c r="I319" i="7" l="1"/>
  <c r="H320" i="7"/>
  <c r="H321" i="7" l="1"/>
  <c r="I320" i="7"/>
  <c r="I321" i="7" l="1"/>
  <c r="H322" i="7"/>
  <c r="I322" i="7" l="1"/>
  <c r="H323" i="7"/>
  <c r="I323" i="7" l="1"/>
  <c r="H324" i="7"/>
  <c r="H325" i="7" l="1"/>
  <c r="I324" i="7"/>
  <c r="I325" i="7" l="1"/>
  <c r="H326" i="7"/>
  <c r="I326" i="7" l="1"/>
  <c r="H327" i="7"/>
  <c r="I327" i="7" l="1"/>
  <c r="H328" i="7"/>
  <c r="H329" i="7" l="1"/>
  <c r="I328" i="7"/>
  <c r="I329" i="7" l="1"/>
  <c r="H330" i="7"/>
  <c r="I330" i="7" l="1"/>
  <c r="H331" i="7"/>
  <c r="I331" i="7" l="1"/>
  <c r="H332" i="7"/>
  <c r="H333" i="7" l="1"/>
  <c r="I332" i="7"/>
  <c r="I333" i="7" l="1"/>
  <c r="H334" i="7"/>
  <c r="I334" i="7" l="1"/>
  <c r="H335" i="7"/>
  <c r="I335" i="7" l="1"/>
  <c r="H336" i="7"/>
  <c r="H337" i="7" l="1"/>
  <c r="I336" i="7"/>
  <c r="I337" i="7" l="1"/>
  <c r="H338" i="7"/>
  <c r="I338" i="7" l="1"/>
  <c r="H339" i="7"/>
  <c r="I339" i="7" l="1"/>
  <c r="H340" i="7"/>
  <c r="H341" i="7" l="1"/>
  <c r="I340" i="7"/>
  <c r="I341" i="7" l="1"/>
  <c r="H342" i="7"/>
  <c r="I342" i="7" l="1"/>
  <c r="H343" i="7"/>
  <c r="I343" i="7" l="1"/>
  <c r="H344" i="7"/>
  <c r="H345" i="7" l="1"/>
  <c r="I344" i="7"/>
  <c r="I345" i="7" l="1"/>
  <c r="H346" i="7"/>
  <c r="I346" i="7" l="1"/>
  <c r="H347" i="7"/>
  <c r="I347" i="7" l="1"/>
  <c r="H348" i="7"/>
  <c r="H349" i="7" l="1"/>
  <c r="I348" i="7"/>
  <c r="I349" i="7" l="1"/>
  <c r="H350" i="7"/>
  <c r="I350" i="7" l="1"/>
  <c r="H351" i="7"/>
  <c r="I351" i="7" l="1"/>
  <c r="H352" i="7"/>
  <c r="H353" i="7" l="1"/>
  <c r="I352" i="7"/>
  <c r="I353" i="7" l="1"/>
  <c r="H354" i="7"/>
  <c r="I354" i="7" l="1"/>
  <c r="H355" i="7"/>
  <c r="I355" i="7" l="1"/>
  <c r="H356" i="7"/>
  <c r="H357" i="7" l="1"/>
  <c r="I356" i="7"/>
  <c r="I357" i="7" l="1"/>
  <c r="H358" i="7"/>
  <c r="I358" i="7" l="1"/>
  <c r="H359" i="7"/>
  <c r="I359" i="7" l="1"/>
  <c r="H360" i="7"/>
  <c r="H361" i="7" l="1"/>
  <c r="I360" i="7"/>
  <c r="I361" i="7" l="1"/>
  <c r="H362" i="7"/>
  <c r="I362" i="7" l="1"/>
  <c r="H363" i="7"/>
  <c r="I363" i="7" l="1"/>
  <c r="H364" i="7"/>
  <c r="H365" i="7" l="1"/>
  <c r="I364" i="7"/>
  <c r="I365" i="7" l="1"/>
  <c r="H366" i="7"/>
  <c r="I366" i="7" l="1"/>
  <c r="H367" i="7"/>
  <c r="I367" i="7" l="1"/>
  <c r="H368" i="7"/>
  <c r="H369" i="7" l="1"/>
  <c r="I368" i="7"/>
  <c r="I369" i="7" l="1"/>
  <c r="H370" i="7"/>
  <c r="I370" i="7" l="1"/>
  <c r="H371" i="7"/>
  <c r="I371" i="7" l="1"/>
  <c r="H372" i="7"/>
  <c r="H373" i="7" l="1"/>
  <c r="I372" i="7"/>
  <c r="I373" i="7" l="1"/>
  <c r="H374" i="7"/>
  <c r="I374" i="7" l="1"/>
  <c r="H375" i="7"/>
  <c r="I375" i="7" l="1"/>
  <c r="H376" i="7"/>
  <c r="H377" i="7" l="1"/>
  <c r="I376" i="7"/>
  <c r="I377" i="7" l="1"/>
  <c r="H378" i="7"/>
  <c r="I378" i="7" l="1"/>
  <c r="H379" i="7"/>
  <c r="I379" i="7" l="1"/>
  <c r="H380" i="7"/>
  <c r="H381" i="7" l="1"/>
  <c r="I380" i="7"/>
  <c r="I381" i="7" l="1"/>
  <c r="H382" i="7"/>
  <c r="I382" i="7" l="1"/>
  <c r="H383" i="7"/>
  <c r="I383" i="7" l="1"/>
  <c r="H384" i="7"/>
  <c r="H385" i="7" l="1"/>
  <c r="I384" i="7"/>
  <c r="I385" i="7" l="1"/>
  <c r="H386" i="7"/>
  <c r="I386" i="7" l="1"/>
  <c r="H387" i="7"/>
  <c r="I387" i="7" l="1"/>
  <c r="H388" i="7"/>
  <c r="H389" i="7" l="1"/>
  <c r="I388" i="7"/>
  <c r="I389" i="7" l="1"/>
  <c r="H390" i="7"/>
  <c r="I390" i="7" l="1"/>
  <c r="H391" i="7"/>
  <c r="I391" i="7" l="1"/>
  <c r="H392" i="7"/>
  <c r="H393" i="7" l="1"/>
  <c r="I392" i="7"/>
  <c r="I393" i="7" l="1"/>
  <c r="H394" i="7"/>
  <c r="I394" i="7" l="1"/>
  <c r="H395" i="7"/>
  <c r="I395" i="7" l="1"/>
  <c r="H396" i="7"/>
  <c r="H397" i="7" l="1"/>
  <c r="I396" i="7"/>
  <c r="I397" i="7" l="1"/>
  <c r="H398" i="7"/>
  <c r="I398" i="7" l="1"/>
  <c r="H399" i="7"/>
  <c r="I399" i="7" l="1"/>
  <c r="H400" i="7"/>
  <c r="H401" i="7" l="1"/>
  <c r="I400" i="7"/>
  <c r="I401" i="7" l="1"/>
  <c r="H402" i="7"/>
  <c r="I402" i="7" l="1"/>
  <c r="H403" i="7"/>
  <c r="I403" i="7" l="1"/>
  <c r="H404" i="7"/>
  <c r="H405" i="7" l="1"/>
  <c r="I404" i="7"/>
  <c r="I405" i="7" l="1"/>
  <c r="H406" i="7"/>
  <c r="I406" i="7" l="1"/>
  <c r="H407" i="7"/>
  <c r="I407" i="7" l="1"/>
  <c r="H408" i="7"/>
  <c r="H409" i="7" l="1"/>
  <c r="I408" i="7"/>
  <c r="I409" i="7" l="1"/>
  <c r="H410" i="7"/>
  <c r="I410" i="7" l="1"/>
  <c r="H411" i="7"/>
  <c r="I411" i="7" l="1"/>
  <c r="H412" i="7"/>
  <c r="H413" i="7" l="1"/>
  <c r="I412" i="7"/>
  <c r="I413" i="7" l="1"/>
  <c r="H414" i="7"/>
  <c r="I414" i="7" l="1"/>
  <c r="H415" i="7"/>
  <c r="I415" i="7" l="1"/>
  <c r="H416" i="7"/>
  <c r="H417" i="7" l="1"/>
  <c r="I416" i="7"/>
  <c r="I417" i="7" l="1"/>
  <c r="H418" i="7"/>
  <c r="I418" i="7" l="1"/>
  <c r="H419" i="7"/>
  <c r="I419" i="7" l="1"/>
  <c r="H420" i="7"/>
  <c r="H421" i="7" l="1"/>
  <c r="I420" i="7"/>
  <c r="I421" i="7" l="1"/>
  <c r="H422" i="7"/>
  <c r="I422" i="7" l="1"/>
  <c r="H423" i="7"/>
  <c r="I423" i="7" l="1"/>
  <c r="H424" i="7"/>
  <c r="H425" i="7" l="1"/>
  <c r="I424" i="7"/>
  <c r="I425" i="7" l="1"/>
  <c r="H426" i="7"/>
  <c r="I426" i="7" l="1"/>
  <c r="H427" i="7"/>
  <c r="I427" i="7" l="1"/>
  <c r="H428" i="7"/>
  <c r="H429" i="7" l="1"/>
  <c r="I428" i="7"/>
  <c r="I429" i="7" l="1"/>
  <c r="H430" i="7"/>
  <c r="I430" i="7" l="1"/>
  <c r="H431" i="7"/>
  <c r="I431" i="7" l="1"/>
  <c r="H432" i="7"/>
  <c r="H433" i="7" l="1"/>
  <c r="I432" i="7"/>
  <c r="I433" i="7" l="1"/>
  <c r="H434" i="7"/>
  <c r="I434" i="7" l="1"/>
  <c r="H435" i="7"/>
  <c r="I435" i="7" l="1"/>
  <c r="H436" i="7"/>
  <c r="H437" i="7" l="1"/>
  <c r="I436" i="7"/>
  <c r="I437" i="7" l="1"/>
  <c r="H438" i="7"/>
  <c r="I438" i="7" l="1"/>
  <c r="H439" i="7"/>
  <c r="I439" i="7" l="1"/>
  <c r="H440" i="7"/>
  <c r="H441" i="7" l="1"/>
  <c r="I440" i="7"/>
  <c r="I441" i="7" l="1"/>
  <c r="H442" i="7"/>
  <c r="I442" i="7" l="1"/>
  <c r="H443" i="7"/>
  <c r="I443" i="7" l="1"/>
  <c r="H444" i="7"/>
  <c r="H445" i="7" l="1"/>
  <c r="I444" i="7"/>
  <c r="I445" i="7" l="1"/>
  <c r="H446" i="7"/>
  <c r="I446" i="7" l="1"/>
  <c r="H447" i="7"/>
  <c r="I447" i="7" l="1"/>
  <c r="H448" i="7"/>
  <c r="H449" i="7" l="1"/>
  <c r="I448" i="7"/>
  <c r="I449" i="7" l="1"/>
  <c r="H450" i="7"/>
  <c r="I450" i="7" l="1"/>
  <c r="H451" i="7"/>
  <c r="I451" i="7" l="1"/>
  <c r="H452" i="7"/>
  <c r="H453" i="7" l="1"/>
  <c r="I452" i="7"/>
  <c r="I453" i="7" l="1"/>
  <c r="H454" i="7"/>
  <c r="I454" i="7" l="1"/>
  <c r="H455" i="7"/>
  <c r="I455" i="7" l="1"/>
  <c r="H456" i="7"/>
  <c r="I456" i="7" s="1"/>
</calcChain>
</file>

<file path=xl/sharedStrings.xml><?xml version="1.0" encoding="utf-8"?>
<sst xmlns="http://schemas.openxmlformats.org/spreadsheetml/2006/main" count="8934" uniqueCount="2396">
  <si>
    <t>CLIENTE:</t>
  </si>
  <si>
    <t>OBJETO:</t>
  </si>
  <si>
    <t>TÍTULO:</t>
  </si>
  <si>
    <t>PLANILHA RESUMO - REVISÃO 6</t>
  </si>
  <si>
    <t>BASES:</t>
  </si>
  <si>
    <t>DATA:</t>
  </si>
  <si>
    <t>Item</t>
  </si>
  <si>
    <t>Discriminação</t>
  </si>
  <si>
    <t>Total Item (R$)</t>
  </si>
  <si>
    <t>%</t>
  </si>
  <si>
    <t>BDI 25,22%</t>
  </si>
  <si>
    <t>V.TOTAL (r$)</t>
  </si>
  <si>
    <t>001</t>
  </si>
  <si>
    <t>002</t>
  </si>
  <si>
    <t>003</t>
  </si>
  <si>
    <t>004</t>
  </si>
  <si>
    <t>005</t>
  </si>
  <si>
    <t>006</t>
  </si>
  <si>
    <t>007</t>
  </si>
  <si>
    <t>008</t>
  </si>
  <si>
    <t>009</t>
  </si>
  <si>
    <t>009.01</t>
  </si>
  <si>
    <t>010</t>
  </si>
  <si>
    <t>011</t>
  </si>
  <si>
    <t>012</t>
  </si>
  <si>
    <t>013</t>
  </si>
  <si>
    <t>014</t>
  </si>
  <si>
    <t>015</t>
  </si>
  <si>
    <t>015.01</t>
  </si>
  <si>
    <t>015.02</t>
  </si>
  <si>
    <t>016</t>
  </si>
  <si>
    <t>017</t>
  </si>
  <si>
    <t>017.01</t>
  </si>
  <si>
    <t>017.02</t>
  </si>
  <si>
    <t>VALOR DA OBRA</t>
  </si>
  <si>
    <t>BDI</t>
  </si>
  <si>
    <t>VALOR TOTAL DA OBRA</t>
  </si>
  <si>
    <t>IFAL – INSTITUTO FEDERAL DE EDUCAÇÃO, CIÊNCIA E TECNOLOGIA - ALAGOAS</t>
  </si>
  <si>
    <t>REFORMA ESPAÇO MULTIEVENTOS</t>
  </si>
  <si>
    <t>PLANILHA ORÇAMENTÁRIA SINTÉTICA - REVISÃO 6</t>
  </si>
  <si>
    <t>SINAPI-AL 05/2018_Com Desoneração - ORSE-SE 04/2018</t>
  </si>
  <si>
    <t>ENCARGOS SOCIAIS : HORISTA= 86,19% | MENSALISTA= 47,54%</t>
  </si>
  <si>
    <t>DATA: 08/02/2019</t>
  </si>
  <si>
    <t>Código</t>
  </si>
  <si>
    <t>Fonte</t>
  </si>
  <si>
    <t>Ud</t>
  </si>
  <si>
    <t>Resumo</t>
  </si>
  <si>
    <t>Quantidade</t>
  </si>
  <si>
    <t>Preço (R$)</t>
  </si>
  <si>
    <t>Valor (R$)</t>
  </si>
  <si>
    <t>Valor com BDI (R$)</t>
  </si>
  <si>
    <t>Capítulo</t>
  </si>
  <si>
    <t>PROJETOS</t>
  </si>
  <si>
    <t>001.01</t>
  </si>
  <si>
    <t>G75.0039</t>
  </si>
  <si>
    <t>PRÓPRIA</t>
  </si>
  <si>
    <t>UN</t>
  </si>
  <si>
    <t>ANOTAÇÃO DE RESPONSABILIDADE TÉCNICA (ART)</t>
  </si>
  <si>
    <t>001.02</t>
  </si>
  <si>
    <t>G75.0040</t>
  </si>
  <si>
    <t>PLANO DE TRABALHO, PROJETO DE INSTALAÇÕES PROVISÓRIAS E DE CANTEIRO</t>
  </si>
  <si>
    <t>001.03</t>
  </si>
  <si>
    <t>G75.0033</t>
  </si>
  <si>
    <t>"AS BUILT" - PROJETO ESTRUTURA - INCLUSIVE ART, CÓPIA IMPRESSA E PROJETO EM MEIO DIGITAL, CONFORME CADERNO DE ENCARGOS</t>
  </si>
  <si>
    <t>001.04</t>
  </si>
  <si>
    <t>G75.0034</t>
  </si>
  <si>
    <t>"AS BUILT" - PROJETO COBERTURA - INCLUSIVE ART, CÓPIA IMPRESSA E PROJETO EM MEIO DIGITAL, CONFORME CADERNO DE ENCARGOS</t>
  </si>
  <si>
    <t>001.05</t>
  </si>
  <si>
    <t>G75.0035</t>
  </si>
  <si>
    <t>"AS BUILT" - PROJETO DRENAGEM - INCLUSIVE ART, CÓPIA IMPRESSA E PROJETO EM MEIO DIGITAL, CONFORME CADERNO DE ENCARGOS</t>
  </si>
  <si>
    <t>001.06</t>
  </si>
  <si>
    <t>G75.0036</t>
  </si>
  <si>
    <t>"AS BUILT" - PROJETO INSTALAÇÕES ELÉTRICAS - INCLUSIVE ART, CÓPIA IMPRESSA E PROJETO EM MEIO DIGITAL, CONFORME CADERNO DE ENCARGOS</t>
  </si>
  <si>
    <t>001.07</t>
  </si>
  <si>
    <t>G75.0037</t>
  </si>
  <si>
    <t>"AS BUILT" - PROJETO SPDA - INCLUSIVE ART, CÓPIA IMPRESSA E PROJETO EM MEIO DIGITAL, CONFORME CADERNO DE ENCARGOS</t>
  </si>
  <si>
    <t>G75.0038</t>
  </si>
  <si>
    <t>DESENVOLVIMENTO DE MANUAL E GARANTIA DE OBRA, INCLUSIVE IMPRESSÃO (UMA VIA)</t>
  </si>
  <si>
    <t>SERVIÇOS PRELIMINARES / TÉCNICOS</t>
  </si>
  <si>
    <t>002.01</t>
  </si>
  <si>
    <t>G75.0022</t>
  </si>
  <si>
    <t>M/MES</t>
  </si>
  <si>
    <t>LOCACAO DE ANDAIME METALICO TUBULAR DE ENCAIXE, TIPO DE TORRE, INCLUSIVE PLATAFORMA DE MADEIRA</t>
  </si>
  <si>
    <t>002.02</t>
  </si>
  <si>
    <t>97064U</t>
  </si>
  <si>
    <t>SINAPI</t>
  </si>
  <si>
    <t>M</t>
  </si>
  <si>
    <t>MONTAGEM E DESMONTAGEM DE ANDAIME TUBULAR TIPO ?TORRE? (EXCLUSIVE ANDAIME E LIMPEZA). AF_11/2017</t>
  </si>
  <si>
    <t>002.03</t>
  </si>
  <si>
    <t>72871U</t>
  </si>
  <si>
    <t>MOBILIZACAO E INSTALACAO DE 01 EQUIPAMENTO DE SONDAGEM, DISTANCIA ATE 10KM</t>
  </si>
  <si>
    <t>002.04</t>
  </si>
  <si>
    <t>G75.0025</t>
  </si>
  <si>
    <t>SONDAGEM A PERCUSSÃO</t>
  </si>
  <si>
    <t>002.05</t>
  </si>
  <si>
    <t>74022/39U</t>
  </si>
  <si>
    <t>PREPARACAO DE AMOSTRAS PARA ENSAIO DE CARACTERIZACAO - SOLOS</t>
  </si>
  <si>
    <t>002.06</t>
  </si>
  <si>
    <t>97627U-G1</t>
  </si>
  <si>
    <t>M3</t>
  </si>
  <si>
    <t>DEMOLIÇÃO DE PISO DE QUADRA EM CONCRETO ARMADO, DE FORMA MECANIZADA COM MARTELETE, SEM REAPROVEITAMENTO.</t>
  </si>
  <si>
    <t>002.07</t>
  </si>
  <si>
    <t>ORSE-C-10033</t>
  </si>
  <si>
    <t>ORSE</t>
  </si>
  <si>
    <t>RETIRADA DE ENTULHO DA OBRA UTILIZANDO CAIXA COLETORA CAPACIDADE 5 M3 (LOCAL: ARACAJU)</t>
  </si>
  <si>
    <t>002.08</t>
  </si>
  <si>
    <t>ORSE-C-10039</t>
  </si>
  <si>
    <t>T</t>
  </si>
  <si>
    <t>DESCARTE DE RESÍDUOS DA CONSTRUÇÃO CIVIL EM ÁREA LICENCIADA</t>
  </si>
  <si>
    <t>002.09</t>
  </si>
  <si>
    <t>97627U-G2</t>
  </si>
  <si>
    <t>DEMOLIÇÃO DE ESTRUTURAS/FUNDAÇÕES EM CONCRETO ARMADO, DE FORMA MECANIZADA COM MARTELETE, SEM REAPROVEITAMENTO - COMPATIBILIZAÇÃO ESTRUTURA</t>
  </si>
  <si>
    <t>002.10</t>
  </si>
  <si>
    <t>97627U-G3</t>
  </si>
  <si>
    <t>DEMOLIÇÃO DE ESTRUTURAS/FUNDAÇÕES EM CONCRETO ARMADO, DE FORMA MECANIZADA COM MARTELETE, SEM REAPROVEITAMENTO - COMPATIBILIZAÇÃO DRENAGEM, SPDA E ELÉTRICA</t>
  </si>
  <si>
    <t>002.11</t>
  </si>
  <si>
    <t>G75.0165</t>
  </si>
  <si>
    <t>M2</t>
  </si>
  <si>
    <t>DEMOLIÇÃO MANUAL DE PISO EM CONCRETO SIMPLES E/OU CIMENTADO</t>
  </si>
  <si>
    <t>002.12</t>
  </si>
  <si>
    <t>97622U</t>
  </si>
  <si>
    <t>DEMOLIÇÃO DE ALVENARIA DE BLOCO FURADO, DE FORMA MANUAL, SEM REAPROVEITAMENTO. AF_12/2017</t>
  </si>
  <si>
    <t>MOVIMENTO DE TERRA</t>
  </si>
  <si>
    <t>003.01</t>
  </si>
  <si>
    <t>93358U-G1</t>
  </si>
  <si>
    <t>ESCAVAÇÃO MANUAL DE BLOCOS, SAPATAS CORRIDAS E VIGAS DE FUNDAÇÃO (PROFUNDIDADE MENOR OU IGUAL A 1,30M)</t>
  </si>
  <si>
    <t>003.02</t>
  </si>
  <si>
    <t>96521U-G1</t>
  </si>
  <si>
    <t>ESCAVAÇÃO MECANIZADA DE RESERVATÓRIO ENTERRADO, COM RETROESCAVADEIRA</t>
  </si>
  <si>
    <t>003.03</t>
  </si>
  <si>
    <t>96995U</t>
  </si>
  <si>
    <t>REATERRO MANUAL APILOADO COM SOQUETE. AF_10/2017</t>
  </si>
  <si>
    <t>003.04</t>
  </si>
  <si>
    <t>72898U-G1</t>
  </si>
  <si>
    <t>CARGA E DESCARGA MECANIZADAS DE SOLO EM CAMINHAO BASCULANTE 6 M3</t>
  </si>
  <si>
    <t>003.05</t>
  </si>
  <si>
    <t>97914U</t>
  </si>
  <si>
    <t>M3XKM</t>
  </si>
  <si>
    <t>TRANSPORTE COM CAMINHÃO BASCULANTE DE 6 M3, EM VIA URBANA PAVIMENTADA, DMT ATÉ 30 KM (UNIDADE: M3XKM). AF_01/2018</t>
  </si>
  <si>
    <t>INFRAESTRUTURA / FUNDAÇÕES SIMPLES</t>
  </si>
  <si>
    <t>004.01</t>
  </si>
  <si>
    <t>90808U-G1</t>
  </si>
  <si>
    <t>ESTACA HÉLICE CONTÍNUA, DIÂMETRO DE 27,5 CM, COMPRIMENTO TOTAL ATÉ 15 M, PERFURATRIZ COM TORQUE DE 170 KN.M (EXCLUSIVE MOBILIZAÇÃO E DESMOBILIZAÇÃO).</t>
  </si>
  <si>
    <t>004.02</t>
  </si>
  <si>
    <t>95601U</t>
  </si>
  <si>
    <t>ARRASAMENTO MECANICO DE ESTACA DE CONCRETO ARMADO, DIAMETROS DE ATÉ 40 CM. AF_11/2016</t>
  </si>
  <si>
    <t>004.03</t>
  </si>
  <si>
    <t>94962U</t>
  </si>
  <si>
    <t>CONCRETO MAGRO PARA LASTRO, TRAÇO 1:4,5:4,5 (CIMENTO/ AREIA MÉDIA/ BRITA 1)  - PREPARO MECÂNICO COM BETONEIRA 400 L. AF_07/2016</t>
  </si>
  <si>
    <t>004.04</t>
  </si>
  <si>
    <t>96538U</t>
  </si>
  <si>
    <t>FABRICAÇÃO, MONTAGEM E DESMONTAGEM DE FÔRMA PARA SAPATA, EM CHAPA DE MADEIRA COMPENSADA RESINADA, E=17 MM, 2 UTILIZAÇÕES. AF_06/2017</t>
  </si>
  <si>
    <t>004.05</t>
  </si>
  <si>
    <t>96539U</t>
  </si>
  <si>
    <t>FABRICAÇÃO, MONTAGEM E DESMONTAGEM DE FÔRMA PARA VIGA BALDRAME, EM CHAPA DE MADEIRA COMPENSADA RESINADA, E=17 MM, 2 UTILIZAÇÕES. AF_06/2017</t>
  </si>
  <si>
    <t>004.06</t>
  </si>
  <si>
    <t>92768U-G1</t>
  </si>
  <si>
    <t>KG</t>
  </si>
  <si>
    <t>ARMAÇÃO PARA FUNDAÇÃO / ESTRUTURA DE CONCRETO ARMADO, UTILIZANDO AÇO CA-60 DE 5,0 MM</t>
  </si>
  <si>
    <t>004.07</t>
  </si>
  <si>
    <t>92769U-G1</t>
  </si>
  <si>
    <t>ARMAÇÃO PARA FUNDAÇÃO / ESTRUTURA DE CONCRETO ARMADO, UTILIZANDO AÇO CA-50 DE 6,3 MM</t>
  </si>
  <si>
    <t>004.08</t>
  </si>
  <si>
    <t>92770U-G1</t>
  </si>
  <si>
    <t>ARMAÇÃO PARA FUNDAÇÃO / ESTRUTURA DE CONCRETO ARMADO, UTILIZANDO AÇO CA-50 DE 8,0 MM</t>
  </si>
  <si>
    <t>004.09</t>
  </si>
  <si>
    <t>92771U-G1</t>
  </si>
  <si>
    <t>ARMAÇÃO PARA FUNDAÇÃO / ESTRUTURA DE CONCRETO ARMADO, UTILIZANDO AÇO CA-50 DE 10,0 MM</t>
  </si>
  <si>
    <t>004.10</t>
  </si>
  <si>
    <t>92772U-G1</t>
  </si>
  <si>
    <t>ARMAÇÃO PARA FUNDAÇÃO / ESTRUTURA DE CONCRETO ARMADO, UTILIZANDO AÇO CA-50 DE 12,5 MM</t>
  </si>
  <si>
    <t>004.11</t>
  </si>
  <si>
    <t>92773U-G1</t>
  </si>
  <si>
    <t>ARMAÇÃO PARA FUNDAÇÃO / ESTRUTURA DE CONCRETO ARMADO, UTILIZANDO AÇO CA-50 DE 16,0 MM</t>
  </si>
  <si>
    <t>004.12</t>
  </si>
  <si>
    <t>92774U-G1</t>
  </si>
  <si>
    <t>ARMAÇÃO PARA FUNDAÇÃO / ESTRUTURA DE CONCRETO ARMADO, UTILIZANDO AÇO CA-50 DE 20,0 MM</t>
  </si>
  <si>
    <t>004.13</t>
  </si>
  <si>
    <t>96558U-G1</t>
  </si>
  <si>
    <t>CONCRETAGEM DE FUNDAÇÕES, FCK 30 MPA, COM USO DE BOMBA - LANÇAMENTO, ADENSAMENTO E ACABAMENTO (UTILIZAÇÃO DE CIMENTO POZOLÂNICO OU ADIÇÃO DE METACAULIM)</t>
  </si>
  <si>
    <t>SUPERESTRUTURA</t>
  </si>
  <si>
    <t>005.01</t>
  </si>
  <si>
    <t>92263U</t>
  </si>
  <si>
    <t>FABRICAÇÃO DE FÔRMA PARA PILARES E ESTRUTURAS SIMILARES, EM CHAPA DE MADEIRA COMPENSADA RESINADA, E = 17 MM. AF_12/2015</t>
  </si>
  <si>
    <t>005.02</t>
  </si>
  <si>
    <t>92265U</t>
  </si>
  <si>
    <t>FABRICAÇÃO DE FÔRMA PARA VIGAS, EM CHAPA DE MADEIRA COMPENSADA RESINADA, E = 17 MM. AF_12/2015</t>
  </si>
  <si>
    <t>005.03</t>
  </si>
  <si>
    <t>92267U</t>
  </si>
  <si>
    <t>FABRICAÇÃO DE FÔRMA PARA LAJES, EM CHAPA DE MADEIRA COMPENSADA RESINADA, E = 17 MM. AF_12/2015</t>
  </si>
  <si>
    <t>005.04</t>
  </si>
  <si>
    <t>97096U-G1</t>
  </si>
  <si>
    <t>CONCRETAGEM DE ESTRUTURAS, FCK 30 MPA - LANÇAMENTO, ADENSAMENTO E ACABAMENTO.</t>
  </si>
  <si>
    <t>005.05</t>
  </si>
  <si>
    <t>G75.0021</t>
  </si>
  <si>
    <t>CONCRETO LEVE DE EPS (DENSIDADE NOMINAL 1000 KG/M3) PARA DEGRAUS EM ARQUIBANCADA</t>
  </si>
  <si>
    <t>005.06</t>
  </si>
  <si>
    <t>G75.0042</t>
  </si>
  <si>
    <t>ENSAIO DE RESISTÊNCIA À COMPRESSÃO DE CORPOS DE PROVA CILÍNDRICOS</t>
  </si>
  <si>
    <t>005.07</t>
  </si>
  <si>
    <t>005.08</t>
  </si>
  <si>
    <t>005.09</t>
  </si>
  <si>
    <t>005.10</t>
  </si>
  <si>
    <t>005.11</t>
  </si>
  <si>
    <t>005.12</t>
  </si>
  <si>
    <t>ALVENARIA / VEDAÇÃO / DIVISÓRIA</t>
  </si>
  <si>
    <t>006.01</t>
  </si>
  <si>
    <t>87495U</t>
  </si>
  <si>
    <t>ALVENARIA DE VEDAÇÃO DE BLOCOS CERÂMICOS FURADOS NA HORIZONTAL DE 9X19X19CM (ESPESSURA 9CM) DE PAREDES COM ÁREA LÍQUIDA MENOR QUE 6M² SEM VÃOS E ARGAMASSA DE ASSENTAMENTO COM PREPARO EM BETONEIRA. AF_06/2014</t>
  </si>
  <si>
    <t>006.02</t>
  </si>
  <si>
    <t>87467U</t>
  </si>
  <si>
    <t>ALVENARIA DE VEDAÇÃO DE BLOCOS VAZADOS DE CONCRETO DE 14X19X39CM (ESPESSURA 14CM) DE PAREDES COM ÁREA LÍQUIDA MAIOR OU IGUAL A 6M² COM VÃOS E ARGAMASSA DE ASSENTAMENTO COM PREPARO EM BETONEIRA. AF_06/2014</t>
  </si>
  <si>
    <t>006.03</t>
  </si>
  <si>
    <t>87449U</t>
  </si>
  <si>
    <t>ALVENARIA DE VEDAÇÃO DE BLOCOS VAZADOS DE CONCRETO DE 14X19X39CM (ESPESSURA 14CM) DE PAREDES COM ÁREA LÍQUIDA MENOR QUE 6M² SEM VÃOS E ARGAMASSA DE ASSENTAMENTO COM PREPARO EM BETONEIRA. AF_06/2014</t>
  </si>
  <si>
    <t>006.04</t>
  </si>
  <si>
    <t>87455U</t>
  </si>
  <si>
    <t>ALVENARIA DE VEDAÇÃO DE BLOCOS VAZADOS DE CONCRETO DE 14X19X39CM (ESPESSURA 14CM) DE PAREDES COM ÁREA LÍQUIDA MAIOR OU IGUAL A 6M² SEM VÃOS E ARGAMASSA DE ASSENTAMENTO COM PREPARO EM BETONEIRA. AF_06/2014</t>
  </si>
  <si>
    <t>006.05</t>
  </si>
  <si>
    <t>95465U-G1</t>
  </si>
  <si>
    <t>COBOGO CERAMICO (ELEMENTO VAZADO), 15X15X10CM, ASSENTADO COM ARGAMASSA TRACO 1:4 DE CIMENTO E AREIA</t>
  </si>
  <si>
    <t>006.06</t>
  </si>
  <si>
    <t>93188U</t>
  </si>
  <si>
    <t>VERGA MOLDADA IN LOCO EM CONCRETO PARA PORTAS COM ATÉ 1,5 M DE VÃO. AF_03/2016</t>
  </si>
  <si>
    <t>006.07</t>
  </si>
  <si>
    <t>71623U</t>
  </si>
  <si>
    <t>CHAPIM DE CONCRETO APARENTE COM ACABAMENTO DESEMPENADO, FORMA DE COMPENSADO PLASTIFICADO (MADEIRIT) DE 14 X 10 CM, FUNDIDO NO LOCAL.</t>
  </si>
  <si>
    <t>ESQUADRIAS</t>
  </si>
  <si>
    <t>G75.0171</t>
  </si>
  <si>
    <t>PORTA DE MADEIRA COM REVESTIMENTO EM AÇO</t>
  </si>
  <si>
    <t>007.01</t>
  </si>
  <si>
    <t>68054U</t>
  </si>
  <si>
    <t>PORTAO DE FERRO EM CHAPA GALVANIZADA PLANA 14 GSG</t>
  </si>
  <si>
    <t>007.02</t>
  </si>
  <si>
    <t>G75.0170</t>
  </si>
  <si>
    <t>QUADRO DE PROTEÇÃO EM TELA</t>
  </si>
  <si>
    <t>007.03</t>
  </si>
  <si>
    <t>ORSE-C-09074-G1</t>
  </si>
  <si>
    <t>BRISE EM PERFIL "C" DE ALUMÍNIO DOBRADO PRÉ-PINTADO NA COR CINZA</t>
  </si>
  <si>
    <t>007.04</t>
  </si>
  <si>
    <t>G75.0173</t>
  </si>
  <si>
    <t>GUARDA-CORPO EM TUBO DE ACO GALVANIZADO 3" / 1.1.2" - CONFORME PROJETO</t>
  </si>
  <si>
    <t>007.05</t>
  </si>
  <si>
    <t>ORSE-C-12188-G1</t>
  </si>
  <si>
    <t>CORRIMÃO DUPLO EM TUBO DE FERRO GALVANIZADO 1 1/2", COM CHUMBADORES PARA FIXAÇÃO EM GUARDA-CORPO</t>
  </si>
  <si>
    <t>007.06</t>
  </si>
  <si>
    <t>G75.0169</t>
  </si>
  <si>
    <t>GUARDA-CORPO EM TUBOS DE AÇO, COM QUADRO DE PROTEÇÃO, CHUMBADO EM ALVENARIA, INCLUSIVE MURETA</t>
  </si>
  <si>
    <t>007.07</t>
  </si>
  <si>
    <t>74073/1U</t>
  </si>
  <si>
    <t>ALCAPAO EM FERRO 60X60CM, INCLUSO FERRAGENS</t>
  </si>
  <si>
    <t>COBERTURA</t>
  </si>
  <si>
    <t>008.01</t>
  </si>
  <si>
    <t>G75.0062</t>
  </si>
  <si>
    <t>JATEAMENTO E PINTURA EM ESTRUTURA METALICA (CONFORME ESPECIFICAÇÃO)</t>
  </si>
  <si>
    <t>008.02</t>
  </si>
  <si>
    <t>ORSE-C-10898</t>
  </si>
  <si>
    <t>CALHA DE COLETA EM FIBRA VIDRO DE 6MM, FORNECIMENTO E INSTALAÇÃO</t>
  </si>
  <si>
    <t>008.03</t>
  </si>
  <si>
    <t>G75.0060</t>
  </si>
  <si>
    <t>FIXAÇÃO DE CHUMBADOR EM PILAR DE CONCRETO</t>
  </si>
  <si>
    <t>008.04</t>
  </si>
  <si>
    <t>G75.0061</t>
  </si>
  <si>
    <t>COBERTURA EM TELHA TRAPEZOIDAL PERFIL LR25CAL CURVA CALANDRADA CONVERXA COM FILME DE PROTEÇÃO NA FACE A EM CHAPA DE AÇO PRÉ-PINTADA, INCLUSIVE ACESSÓRIOS E IÇAMENTO - FORNECIMENTO E INSTALAÇÃO</t>
  </si>
  <si>
    <t>008.05</t>
  </si>
  <si>
    <t>73970/1U-G1</t>
  </si>
  <si>
    <t>FORNECIMENTO E MONTAGEM DE TUBO QUADRADO #150x150x6,3mm EM ESTRUTURA METÁLICA</t>
  </si>
  <si>
    <t>008.06</t>
  </si>
  <si>
    <t>73970/1U-G2</t>
  </si>
  <si>
    <t>FORNECIMENTO E MONTAGEM DE TUBO QUADRADO #50x50x2,66mm EM ESTRUTURA METÁLICA</t>
  </si>
  <si>
    <t>008.07</t>
  </si>
  <si>
    <t>73970/1U-G8</t>
  </si>
  <si>
    <t>FORNECIMENTO E MONTAGEM DE TUBO 150X50X3,04MM EM ESTRUTURA METÁLICA</t>
  </si>
  <si>
    <t>008.08</t>
  </si>
  <si>
    <t>73970/1U-G3</t>
  </si>
  <si>
    <t>FORNECIMENTO E MONTAGEM DE TUBO CH #200X(200+75)X4,76MM EM ESTRUTURA METÁLICA</t>
  </si>
  <si>
    <t>008.09</t>
  </si>
  <si>
    <t>73970/1U-G4</t>
  </si>
  <si>
    <t>FORNECIMENTO E MONTAGEM DE TUBO CH #300X300X12,5MM EM ESTRUTURA METÁLICA</t>
  </si>
  <si>
    <t>008.10</t>
  </si>
  <si>
    <t>73970/1U-G5</t>
  </si>
  <si>
    <t>FORNECIMENTO E MONTAGEM DE TUBO CH #450X300X12,5MM EM ESTRUTURA METÁLICA</t>
  </si>
  <si>
    <t>008.11</t>
  </si>
  <si>
    <t>73970/1U-G6</t>
  </si>
  <si>
    <t>FORNECIMENTO E MONTAGEM DE ENRIJECEDORES CH #4,76MM EM ESTRUTURA METÁLICA</t>
  </si>
  <si>
    <t>008.12</t>
  </si>
  <si>
    <t>G75.0064</t>
  </si>
  <si>
    <t>FORNECIMENTO E MONTAGEM DE MÃO FRANCESA L 2"X3/16" X 3,63KG/M</t>
  </si>
  <si>
    <t>008.13</t>
  </si>
  <si>
    <t>G75.0066</t>
  </si>
  <si>
    <t>FORNECIMENTO E MONTAGEM DE BARRA LISA Ø12,5MM EM ESTRUTURA METÁLICA</t>
  </si>
  <si>
    <t>008.14</t>
  </si>
  <si>
    <t>G75.0067</t>
  </si>
  <si>
    <t>FORNECIMENTO E MONTAGEM DE BARRA LISA Ø30,16MM EM ESTRUTURA METÁLICA</t>
  </si>
  <si>
    <t>008.15</t>
  </si>
  <si>
    <t>G75.0068</t>
  </si>
  <si>
    <t>FORNECIMENTO E MONTAGEM DE BARRA LISA Ø9,53MM EM ESTRUTURA METÁLICA</t>
  </si>
  <si>
    <t>008.16</t>
  </si>
  <si>
    <t>G75.0069</t>
  </si>
  <si>
    <t>FORNECIMENTO E MONTAGEM DE PERFIL UDC 100X40X2,66MM EM ESTRUTURA METÁLICA</t>
  </si>
  <si>
    <t>008.17</t>
  </si>
  <si>
    <t>G75.0070</t>
  </si>
  <si>
    <t>FORNECIMENTO E MONTAGEM DE PERFIL UDC 200X75+25X2,66MM EM ESTRUTURA METÁLICA</t>
  </si>
  <si>
    <t>008.18</t>
  </si>
  <si>
    <t>G75.0071</t>
  </si>
  <si>
    <t>FORNECIMENTO E MONTAGEM DE PERFIL UDC 90X40X2,66MM EM ESTRUTURA METÁLICA</t>
  </si>
  <si>
    <t>008.19</t>
  </si>
  <si>
    <t>73970/1U-G7</t>
  </si>
  <si>
    <t>FORNECIMENTO E MONTAGEM DE PERFIL W150x13 EM ESTRUTURA METÁLICA</t>
  </si>
  <si>
    <t>008.20</t>
  </si>
  <si>
    <t>G75.0065</t>
  </si>
  <si>
    <t>FORNECIMENTO E MONTAGEM DE PERFIL W360x32,9 EM ESTRUTURA METÁLICA</t>
  </si>
  <si>
    <t>008.21</t>
  </si>
  <si>
    <t>G75.0072</t>
  </si>
  <si>
    <t>FORNECIMENTO E MONTAGEM DE ESTICADOR Ø12,5MM EM ESTRUTURA METÁLICA</t>
  </si>
  <si>
    <t>008.22</t>
  </si>
  <si>
    <t>G75.0073</t>
  </si>
  <si>
    <t>ELEMENTOS PARA FIXAÇÃO - FORNECIMENTO E INSTALAÇÃO</t>
  </si>
  <si>
    <t>008.23</t>
  </si>
  <si>
    <t>G75.0168</t>
  </si>
  <si>
    <t>REVISÃO DE COBERTA COM ATÉ 10% DE SUBSTITUIÇÃO DE MATERIAL</t>
  </si>
  <si>
    <t>INSTALAÇÕES ELÉTRICAS</t>
  </si>
  <si>
    <t>REDE EM BAIXA TENSÃO</t>
  </si>
  <si>
    <t>009.01.01</t>
  </si>
  <si>
    <t>QUADRO GERAL DE BAIXA TENSÃO</t>
  </si>
  <si>
    <t>009.01.01.01</t>
  </si>
  <si>
    <t>G75.0044</t>
  </si>
  <si>
    <t>QUADRO DE DISTRIBUIÇÃO, 380/220V, TRIFÁSICO, 60Hz, SOBREPOR, INSTALAÇÃO INTERNA, GRAU DE PROTEÇÃO IP31 (CONFORME DIAGRAMA DO QDC)</t>
  </si>
  <si>
    <t>009.01.02</t>
  </si>
  <si>
    <t>QUADRO DE FORÇA</t>
  </si>
  <si>
    <t>009.01.02.01</t>
  </si>
  <si>
    <t>G75.0047</t>
  </si>
  <si>
    <t>QUADRO DE FORÇA, 380/220V, TRIFÁSICO, 60Hz, SEMI-EMBUTIDO, INSTALAÇÃO INTERNA, GRAU DE PROTEÇÃO IP31 (CONFORME DIAGRAMA DO QB)</t>
  </si>
  <si>
    <t>009.01.03</t>
  </si>
  <si>
    <t>CENTRO DE DISTRIBUIÇÃO DE ILUMINAÇÃO E TOMADAS</t>
  </si>
  <si>
    <t>009.01.03.01</t>
  </si>
  <si>
    <t>G75.0057</t>
  </si>
  <si>
    <t>QUADRO DE DISTRIBUIÇÃO, 380/220V, TRIFÁSICO, 60Hz, SEMI-EMBUTIDO, INSTALAÇÃO INTERNA, GRAU DE PROTEÇÃO IP31 (CONFORME DIAGRAMA DO QD-PALCO)</t>
  </si>
  <si>
    <t>009.01.03.02</t>
  </si>
  <si>
    <t>G75.0058</t>
  </si>
  <si>
    <t>QUADRO DE DISTRIBUIÇÃO, 380/220V, MONOFÁSICO, 60Hz, SEMI-EMBUTIDO, INSTALAÇÃO INTERNA, GRAU DE PROTEÇÃO IP31 (CONFORME DIAGRAMA DO QD-RES)</t>
  </si>
  <si>
    <t>009.01.04</t>
  </si>
  <si>
    <t>QUADRO DE INTERRUPTORES</t>
  </si>
  <si>
    <t>009.01.04.01</t>
  </si>
  <si>
    <t>G75.0027</t>
  </si>
  <si>
    <t>QUADRO DE DISJUNTORES - PARA 10 DISJUNTORES DE 10A</t>
  </si>
  <si>
    <t>009.01.04.02</t>
  </si>
  <si>
    <t>G75.0028</t>
  </si>
  <si>
    <t>QUADRO DE DISJUNTORES - PARA 6 DISJUNTORES DE 10A</t>
  </si>
  <si>
    <t>009.01.05</t>
  </si>
  <si>
    <t>LUMINARIAS</t>
  </si>
  <si>
    <t>009.01.05.01</t>
  </si>
  <si>
    <t>G75.0008</t>
  </si>
  <si>
    <t>PROJETOR LED INDUSTRIAL SOBREPOR 167W-90~305VAC, CORPO EM LIGA DE ALUMÍNIO INJETADO E LENTE EM POLICARBONATO COM ALÇA DE FIXAÇÃO E IP66. POTÊNCIA: 167 W.  TEMPERATURA DE COR: K=5000. TENSÃO: 90~305 V AC. REFERÊNCIA: PICINGUABA H200B CONEXLED OU EQUIVALENTE - FORNECIMENTO E INSTALAÇÃO</t>
  </si>
  <si>
    <t>009.01.05.02</t>
  </si>
  <si>
    <t>G75.0009</t>
  </si>
  <si>
    <t>CONJUNTO DE PROJETORES DE LEDS COLORIDOS (SOBREPOR) FAIXO ELIPTICO 28W-220V, CORPO EM LIGA DE ALUMÍNIO. POTÊNCIA: 28 W.  TEMPERATURA DE COR: K=5000. TENSÃO:220~240 VAC. REFERÊNCIA: LEDLINE² 716 PHILIPS OU EQUIVALENTE - FORNECIMENTO E INSTALAÇÃO</t>
  </si>
  <si>
    <t>009.01.05.03</t>
  </si>
  <si>
    <t>G75.0010</t>
  </si>
  <si>
    <t>PROJETOR EM LED 50W-220V, IP66, COM FOCO ORIENTÁVEL (ACIONADO POR FOTOCÉLULA). CORPO EM LIGA DE ALUMÍNIO INJETADO. FOTOCÉLULA: 1200 VA-220V. LÂMPADA: POTÊNCIA 50W, TEMPERATURA DE COR K=6000 (+283K), TENSÃO 220V. REFERÊNCIA: GUARAÚ CLH-LF50 DA CONEXLED OU EQUIVALENTE - FORNECIMENTO E INSTALAÇÃO</t>
  </si>
  <si>
    <t>009.01.05.04</t>
  </si>
  <si>
    <t>G75.0011</t>
  </si>
  <si>
    <t>BALIZADOR INSTALADO NO PISO, CORPO EM AÇO INOX, COM LED BRANCO QUENTE 2700K, LENTE DIFUSORA RESISTENTE AO TEMPO, GRAU DE PROTEÇÃO IP67. 2W-220V.  TEMPERATURA DE COR K=2700. REFERÊNCIA: NBPS0101 DA SYGON OU EQUIVALENTE - FORNECIMENTO E INSTALAÇÃO</t>
  </si>
  <si>
    <t>009.01.05.05</t>
  </si>
  <si>
    <t>G75.0012</t>
  </si>
  <si>
    <t>ARANDELA DE SOBREPOR COM CORPO EM FERRO FUNDIDO PINTADA NA COR CINZA, DIFUSOR EM VIDRO TRANSPARENTE FRISADO COM UMA LÂMPADA FLUORESCENTE COMPACTA DE 20W-220V. TEMPERATURA DE COR K=6500. REFERÊNCIA: PHILIPS (MASTER PLE/D-20W230-UNI) OU EQUIVALENTE - FORNECIMENTO E INSTALAÇÃO</t>
  </si>
  <si>
    <t>009.01.05.06</t>
  </si>
  <si>
    <t>72887U-G1</t>
  </si>
  <si>
    <t>FRETE DE LUMINÁRIAS: SÃO PAULO/MACEIÓ (2389KM)</t>
  </si>
  <si>
    <t>009.01.05.07</t>
  </si>
  <si>
    <t>ORSE-C-09056</t>
  </si>
  <si>
    <t>LUMINÁRIA AUTÔNOMA INDICADOR DE SETA DE EMERGÊNCIA P/ACLARAMENTO OU BALIZAMENTO MOD.LAU 11X2 C/DUAS LÂMPADAS DE 11W, UNITRON OU SIMILAR</t>
  </si>
  <si>
    <t>009.01.05.08</t>
  </si>
  <si>
    <t>G75.0015</t>
  </si>
  <si>
    <t>CONECTOR DE EMENDA, PLUG MACHO 2P+T E PLUG FÊMEA 2P+T.</t>
  </si>
  <si>
    <t>009.01.05.09</t>
  </si>
  <si>
    <t>91927U-G2</t>
  </si>
  <si>
    <t>CABO PP 3x2,5mm² -750V</t>
  </si>
  <si>
    <t>009.01.05.10</t>
  </si>
  <si>
    <t>91927U-G1</t>
  </si>
  <si>
    <t>CABO PP 3x2,5mm² - 0,6/1kV</t>
  </si>
  <si>
    <t>009.01.06</t>
  </si>
  <si>
    <t>INTERRUPTORES</t>
  </si>
  <si>
    <t>009.01.06.01</t>
  </si>
  <si>
    <t>91959U-G1</t>
  </si>
  <si>
    <t>INTERRUPTOR MONOPOLAR DE DUAS TECLAS PARA INSTALAÇÃO EM CAIXA DE PVC 4x2" + PLACA E SUPORTE.</t>
  </si>
  <si>
    <t>009.01.06.02</t>
  </si>
  <si>
    <t>91953U-G1</t>
  </si>
  <si>
    <t>INTERRUPTOR MONOPOLAR SIMPLES DE UMA TECLA PARA INSTALAÇÃO EM CONDULETE DE ALUMINIO DE Ø3x4".</t>
  </si>
  <si>
    <t>009.01.07</t>
  </si>
  <si>
    <t>TOMADAS</t>
  </si>
  <si>
    <t>009.01.07.01</t>
  </si>
  <si>
    <t>92001U-G1</t>
  </si>
  <si>
    <t>TOMADA 2P+T PADRÃO BRASILEIRO, (20A) PARA USO GERAL (NA COR BRANCA), INSTALAÇÃO EM CAIXA DE PVC 4x2"  + PLACA E SUPORTE.</t>
  </si>
  <si>
    <t>009.01.07.02</t>
  </si>
  <si>
    <t>92001U-G2</t>
  </si>
  <si>
    <t>TOMADA 2P+T PADRÃO BRASILEIRO, (20A) PARA USO GERAL (NA COR BRANCA), INSTALAÇÃO EM CONDULETE DE ALUMINIO DE Ø3/4".</t>
  </si>
  <si>
    <t>009.01.07.03</t>
  </si>
  <si>
    <t>72339U-G1</t>
  </si>
  <si>
    <t>TOMADA INDUSTRIAL 3P, (16A) IP44, INSTALAÇÃO EMBUTIDA NA PAREDE.</t>
  </si>
  <si>
    <t>009.01.07.04</t>
  </si>
  <si>
    <t>72339U-G2</t>
  </si>
  <si>
    <t>TOMADA INDUSTRIAL 4P, (16A) IP44, INSTALAÇÃO EMBUTIDA NA PAREDE.</t>
  </si>
  <si>
    <t>009.01.08</t>
  </si>
  <si>
    <t>ELETRODUTOS</t>
  </si>
  <si>
    <t>009.01.08.01</t>
  </si>
  <si>
    <t>G36.0205</t>
  </si>
  <si>
    <t>ELETRODUTO GALVANIZADO Á FOGO TIPO MÉDIO Ø3/4”, COM CONEXÕES, FORNECIMENTO E INSTALAÇÃO</t>
  </si>
  <si>
    <t>009.01.08.02</t>
  </si>
  <si>
    <t>91871U-G1</t>
  </si>
  <si>
    <t>ELETRODUTO DE PVC RÍGIDO ROSCÁVEL Ø3/4”, COM CONEXÕES, FORNECIMENTO E INSTALAÇÃO</t>
  </si>
  <si>
    <t>009.01.08.03</t>
  </si>
  <si>
    <t>91872U-G1</t>
  </si>
  <si>
    <t>ELETRODUTO DE PVC RÍGIDO ROSCÁVEL Ø1”, COM CONEXÕES, FORNECIMENTO E INSTALAÇÃO</t>
  </si>
  <si>
    <t>009.01.09</t>
  </si>
  <si>
    <t>ELETRODUTOS FLEXÍVEIS</t>
  </si>
  <si>
    <t>009.01.09.01</t>
  </si>
  <si>
    <t>73798/1U-G1</t>
  </si>
  <si>
    <t>DUTO FLEXÍVEL TIPO KANAFLEX EM PEAD, BITOLA Ø2",  COM CONEXÕES, FORNECIMENTO E INSTALAÇÃO</t>
  </si>
  <si>
    <t>009.01.10</t>
  </si>
  <si>
    <t>CABOS  (CONDUTORES)</t>
  </si>
  <si>
    <t>009.01.10.01</t>
  </si>
  <si>
    <t>91926U</t>
  </si>
  <si>
    <t>CABO DE COBRE FLEXÍVEL ISOLADO, 2,5 MM², ANTI-CHAMA 450/750 V, PARA CIRCUITOS TERMINAIS - FORNECIMENTO E INSTALAÇÃO. AF_12/2015</t>
  </si>
  <si>
    <t>009.01.10.02</t>
  </si>
  <si>
    <t>91928U</t>
  </si>
  <si>
    <t>CABO DE COBRE FLEXÍVEL ISOLADO, 4 MM², ANTI-CHAMA 450/750 V, PARA CIRCUITOS TERMINAIS - FORNECIMENTO E INSTALAÇÃO. AF_12/2015</t>
  </si>
  <si>
    <t>009.01.10.03</t>
  </si>
  <si>
    <t>91927U</t>
  </si>
  <si>
    <t>CABO DE COBRE FLEXÍVEL ISOLADO, 2,5 MM², ANTI-CHAMA 0,6/1,0 KV, PARA CIRCUITOS TERMINAIS - FORNECIMENTO E INSTALAÇÃO. AF_12/2015</t>
  </si>
  <si>
    <t>009.01.10.04</t>
  </si>
  <si>
    <t>91931U</t>
  </si>
  <si>
    <t>CABO DE COBRE FLEXÍVEL ISOLADO, 6 MM², ANTI-CHAMA 0,6/1,0 KV, PARA CIRCUITOS TERMINAIS - FORNECIMENTO E INSTALAÇÃO. AF_12/2015</t>
  </si>
  <si>
    <t>009.01.10.05</t>
  </si>
  <si>
    <t>92982U</t>
  </si>
  <si>
    <t>CABO DE COBRE FLEXÍVEL ISOLADO, 16 MM², ANTI-CHAMA 0,6/1,0 KV, PARA DISTRIBUIÇÃO - FORNECIMENTO E INSTALAÇÃO. AF_12/2015</t>
  </si>
  <si>
    <t>009.01.10.06</t>
  </si>
  <si>
    <t>92984U</t>
  </si>
  <si>
    <t>CABO DE COBRE FLEXÍVEL ISOLADO, 25 MM², ANTI-CHAMA 0,6/1,0 KV, PARA DISTRIBUIÇÃO - FORNECIMENTO E INSTALAÇÃO. AF_12/2015</t>
  </si>
  <si>
    <t>009.01.11</t>
  </si>
  <si>
    <t>CAIXA DE INSPEÇÃO/PASSAGEM/LIGAÇÃO</t>
  </si>
  <si>
    <t>009.01.11.01</t>
  </si>
  <si>
    <t>91940U-G1</t>
  </si>
  <si>
    <t>CAIXA RETANGULAR 4" X 2", PVC, INSTALADA EM PAREDE - FORNECIMENTO E INSTALAÇÃO</t>
  </si>
  <si>
    <t>009.01.11.02</t>
  </si>
  <si>
    <t>91942U</t>
  </si>
  <si>
    <t>CAIXA RETANGULAR 4" X 4" ALTA (2,00 M DO PISO), PVC, INSTALADA EM PAREDE - FORNECIMENTO E INSTALAÇÃO. AF_12/2015</t>
  </si>
  <si>
    <t>009.01.12</t>
  </si>
  <si>
    <t>CONDULETES EM ALUMÍNIO</t>
  </si>
  <si>
    <t>009.01.12.01</t>
  </si>
  <si>
    <t>95801U-G1</t>
  </si>
  <si>
    <t>CONDULETE EM ALUMÍNIO TIPO MULTIPLAS SAÍDAS, DIÂMETRO Ø3/4", COM ADAPTADORES PARA ELETRODUTOS E PARAFUSOS PARA FIXAÇÃO.</t>
  </si>
  <si>
    <t>009.01.13</t>
  </si>
  <si>
    <t>CAIXAS DE PASSAGEM</t>
  </si>
  <si>
    <t>009.01.13.01</t>
  </si>
  <si>
    <t>97886U-G1</t>
  </si>
  <si>
    <t>CAIXA EM ALVENARIA COM FUNDO BRITADO E TAMPA DE CONCRETO, DIMENSÃO 30x30x30cm</t>
  </si>
  <si>
    <t>009.01.13.02</t>
  </si>
  <si>
    <t>97887U-G1</t>
  </si>
  <si>
    <t>CAIXA EM ALVENARIA COM FUNDO BRITADO E TAMPA DE CONCRETO, DIMENSÃO 40x40x40cm</t>
  </si>
  <si>
    <t>009.01.13.03</t>
  </si>
  <si>
    <t>93358U-G3</t>
  </si>
  <si>
    <t>ESCAVAÇÃO MANUAL DE VALAS PARA ASSENTAMENTOS DE TUBULAÇÃO, CAIXAS DIVERSAS, MALHAS DE ATERRAMENTO E OUTROS ELEMENTOS ENTERRADOS DE ELÉTRICA OU SPDA</t>
  </si>
  <si>
    <t>009.01.13.04</t>
  </si>
  <si>
    <t>009.01.13.05</t>
  </si>
  <si>
    <t>009.01.13.06</t>
  </si>
  <si>
    <t>009.01.14</t>
  </si>
  <si>
    <t>PERFILADOS</t>
  </si>
  <si>
    <t>009.01.14.01</t>
  </si>
  <si>
    <t>G75.0017</t>
  </si>
  <si>
    <t>PERFILADO GALVANIZADO Á FOGO 38X38MM, ACESSORIOS DE INTERLIGAÇÃO, FIXAÇÃO E DERIVAÇÃO, FORNECIMENTO E INSTALAÇÃO.</t>
  </si>
  <si>
    <t>009.01.15</t>
  </si>
  <si>
    <t>ELETROCALHAS</t>
  </si>
  <si>
    <t>009.01.15.01</t>
  </si>
  <si>
    <t>G75.0016</t>
  </si>
  <si>
    <t>ELETROCALHA GALVANIZADA PRÉ-ZINCADO 100x50x3000mm (TAMPA NOS TRECHOS VERTICAIS), ACESSÓRIOS DE INTERLIGAÇÃO, FIXAÇÃO E DERIVAÇÃO, FORNECIMENTO E INSTALAÇÃO</t>
  </si>
  <si>
    <t>009.01.16</t>
  </si>
  <si>
    <t>SERVIÇOS</t>
  </si>
  <si>
    <t>009.01.16.01</t>
  </si>
  <si>
    <t>G75.0030</t>
  </si>
  <si>
    <t>RELATÓRIO COM PLANILHAS DE INSPEÇÃO E ENSAIOS, ATENDENDO INTEGRALMENTE A PARTE 7 (VERIFICAÇÃO FINAL) DA NBR 5410/2004. ENSAIOS/INSPEÇÕES: 1) CONTINUIDADE DOS CONDUTORES DE PROTEÇÃO E DAS EQUIPOTENCIALIZAÇÕES  PRINCIPAL E SUPLEMENTARES; 2) RESISTÊNCIA DE ISOLAMENTO DA INSTALAÇÃO ELÉTRICA; 3) SECCIONAMENTO AUTOMÁTICO DA ALIMENTAÇÃO; 4) ENSAIO DE TENSÃO APLICADA; 5) ENSAIO DE FUNCIONAMENTO</t>
  </si>
  <si>
    <t>IMPERMEABILIZAÇÃO, ISOLAÇÃO TÉRMICA E ACÚSTICA</t>
  </si>
  <si>
    <t>010.01</t>
  </si>
  <si>
    <t>83738U-G1</t>
  </si>
  <si>
    <t>IMPERMEABILIZACAO DE RESERVATÓRIO ENTERRADO COM MANTA ASFALTICA (COM POLIMEROS TIPO APP), E=4 MM</t>
  </si>
  <si>
    <t>010.02</t>
  </si>
  <si>
    <t>74106/1U-G1</t>
  </si>
  <si>
    <t>IMPERMEABILIZACAO DE SAPATAS, PILARES DE ARRANQUE (TRECHO ENTERRADO) E VIGAS BALDRAME, COM TINTA ASFALTICA, DUAS DEMAOS.</t>
  </si>
  <si>
    <t>REVESTIMENTOS</t>
  </si>
  <si>
    <t>011.01</t>
  </si>
  <si>
    <t>87911U</t>
  </si>
  <si>
    <t>CHAPISCO APLICADO SOMENTE NA ESTRUTURA DE CONCRETO DA FACHADA, COM DESEMPENADEIRA DENTADA. ARGAMASSA INDUSTRIALIZADA COM PREPARO EM MISTURADOR 300 KG. AF_06/2014</t>
  </si>
  <si>
    <t>011.02</t>
  </si>
  <si>
    <t>87879U</t>
  </si>
  <si>
    <t>CHAPISCO APLICADO EM ALVENARIAS E ESTRUTURAS DE CONCRETO INTERNAS, COM COLHER DE PEDREIRO.  ARGAMASSA TRAÇO 1:3 COM PREPARO EM BETONEIRA 400L. AF_06/2014</t>
  </si>
  <si>
    <t>011.03</t>
  </si>
  <si>
    <t>87894U</t>
  </si>
  <si>
    <t>CHAPISCO APLICADO EM ALVENARIA (SEM PRESENÇA DE VÃOS) E ESTRUTURAS DE CONCRETO DE FACHADA, COM COLHER DE PEDREIRO.  ARGAMASSA TRAÇO 1:3 COM PREPARO EM BETONEIRA 400L. AF_06/2014</t>
  </si>
  <si>
    <t>011.04</t>
  </si>
  <si>
    <t>87905U</t>
  </si>
  <si>
    <t>CHAPISCO APLICADO EM ALVENARIA (COM PRESENÇA DE VÃOS) E ESTRUTURAS DE CONCRETO DE FACHADA, COM COLHER DE PEDREIRO.  ARGAMASSA TRAÇO 1:3 COM PREPARO EM BETONEIRA 400L. AF_06/2014</t>
  </si>
  <si>
    <t>011.05</t>
  </si>
  <si>
    <t>87781U</t>
  </si>
  <si>
    <t>EMBOÇO OU MASSA ÚNICA EM ARGAMASSA TRAÇO 1:2:8, PREPARO MANUAL, APLICADA MANUALMENTE EM PANOS DE FACHADA COM PRESENÇA DE VÃOS, ESPESSURA DE 35 MM. AF_06/2014</t>
  </si>
  <si>
    <t>011.06</t>
  </si>
  <si>
    <t>87529U</t>
  </si>
  <si>
    <t>MASSA ÚNICA, PARA RECEBIMENTO DE PINTURA, EM ARGAMASSA TRAÇO 1:2:8, PREPARO MECÂNICO COM BETONEIRA 400L, APLICADA MANUALMENTE EM FACES INTERNAS DE PAREDES, ESPESSURA DE 20MM, COM EXECUÇÃO DE TALISCAS. AF_06/2014</t>
  </si>
  <si>
    <t>PINTURA</t>
  </si>
  <si>
    <t>012.01</t>
  </si>
  <si>
    <t>88411U</t>
  </si>
  <si>
    <t>APLICAÇÃO MANUAL DE FUNDO SELADOR ACRÍLICO EM PANOS COM PRESENÇA DE VÃOS DE EDIFÍCIOS DE MÚLTIPLOS PAVIMENTOS. AF_06/2014</t>
  </si>
  <si>
    <t>012.02</t>
  </si>
  <si>
    <t>88416U</t>
  </si>
  <si>
    <t>APLICAÇÃO MANUAL DE PINTURA COM TINTA TEXTURIZADA ACRÍLICA EM PANOS COM PRESENÇA DE VÃOS DE EDIFÍCIOS DE MÚLTIPLOS PAVIMENTOS, UMA COR. AF_06/2014</t>
  </si>
  <si>
    <t>012.03</t>
  </si>
  <si>
    <t>73924/3U</t>
  </si>
  <si>
    <t>PINTURA ESMALTE FOSCO, DUAS DEMAOS, SOBRE SUPERFICIE METALICA</t>
  </si>
  <si>
    <t>012.04</t>
  </si>
  <si>
    <t>74145/1U</t>
  </si>
  <si>
    <t>PINTURA ESMALTE FOSCO, DUAS DEMAOS, SOBRE SUPERFICIE METALICA, INCLUSO UMA DEMAO DE FUNDO ANTICORROSIVO. UTILIZACAO DE REVOLVER ( AR-COMPRIMIDO).</t>
  </si>
  <si>
    <t>SERVIÇOS COMPLEMENTARES</t>
  </si>
  <si>
    <t>013.01</t>
  </si>
  <si>
    <t>G75.0041</t>
  </si>
  <si>
    <t>MÊS</t>
  </si>
  <si>
    <t>LIMPEZA PERMANENTE DA OBRA</t>
  </si>
  <si>
    <t>013.02</t>
  </si>
  <si>
    <t>9537U</t>
  </si>
  <si>
    <t>LIMPEZA FINAL DA OBRA</t>
  </si>
  <si>
    <t>PAISAGISMO / URBANIZAÇÃO</t>
  </si>
  <si>
    <t>014.01</t>
  </si>
  <si>
    <t>98504U</t>
  </si>
  <si>
    <t>PLANTIO DE GRAMA EM PLACAS. AF_05/2018</t>
  </si>
  <si>
    <t>014.02</t>
  </si>
  <si>
    <t>94275U</t>
  </si>
  <si>
    <t>ASSENTAMENTO DE GUIA (MEIO-FIO) EM TRECHO RETO, CONFECCIONADA EM CONCRETO PRÉ-FABRICADO, DIMENSÕES 100X15X13X20 CM (COMPRIMENTO X BASE INFERIOR X BASE SUPERIOR X ALTURA), PARA URBANIZAÇÃO INTERNA DE EMPREENDIMENTOS. AF_06/2016_P</t>
  </si>
  <si>
    <t>014.03</t>
  </si>
  <si>
    <t>G75.0166</t>
  </si>
  <si>
    <t>BANCO DE CONCRETO EM ALVENARIA DE BLOCOS CERÂMICOS, ASSENTO EM CONCRETO ARMADO, SEM ENCOSTO</t>
  </si>
  <si>
    <t>GERENCIAMENTO DE OBRAS / FISCALIZAÇÃO</t>
  </si>
  <si>
    <t>CANTEIRO DE OBRAS</t>
  </si>
  <si>
    <t>015.01.01</t>
  </si>
  <si>
    <t>98459U</t>
  </si>
  <si>
    <t>TAPUME COM TELHA METÁLICA. AF_05/2018</t>
  </si>
  <si>
    <t>015.01.02</t>
  </si>
  <si>
    <t>73847/1U</t>
  </si>
  <si>
    <t>MES</t>
  </si>
  <si>
    <t>ALUGUEL CONTAINER/ESCRIT INCL INST ELET LARG=2,20 COMP=6,20M          ALT=2,50M CHAPA ACO C/NERV TRAPEZ FORRO C/ISOL TERMO/ACUSTICO         CHASSIS REFORC PISO COMPENS NAVAL EXC TRANSP/CARGA/DESCARGA</t>
  </si>
  <si>
    <t>015.01.03</t>
  </si>
  <si>
    <t>72887U-G2</t>
  </si>
  <si>
    <t>FRETE DE CONTAINER (MOBILIZAÇÃO E DESMOBILIZAÇÃO) - DISTÂNCIA MÉDIA 8,25 KM</t>
  </si>
  <si>
    <t>015.01.04</t>
  </si>
  <si>
    <t>74209/1U</t>
  </si>
  <si>
    <t>PLACA DE OBRA EM CHAPA DE ACO GALVANIZADO</t>
  </si>
  <si>
    <t>015.01.05</t>
  </si>
  <si>
    <t>93208U</t>
  </si>
  <si>
    <t>EXECUÇÃO DE ALMOXARIFADO EM CANTEIRO DE OBRA EM CHAPA DE MADEIRA COMPENSADA, INCLUSO PRATELEIRAS. AF_02/2016</t>
  </si>
  <si>
    <t>015.01.06</t>
  </si>
  <si>
    <t>93210U</t>
  </si>
  <si>
    <t>EXECUÇÃO DE REFEITÓRIO EM CANTEIRO DE OBRA EM CHAPA DE MADEIRA COMPENSADA, NÃO INCLUSO MOBILIÁRIO E EQUIPAMENTOS. AF_02/2016</t>
  </si>
  <si>
    <t>015.01.07</t>
  </si>
  <si>
    <t>93212U</t>
  </si>
  <si>
    <t>EXECUÇÃO DE SANITÁRIO E VESTIÁRIO EM CANTEIRO DE OBRA EM CHAPA DE MADEIRA COMPENSADA, NÃO INCLUSO MOBILIÁRIO. AF_02/2016</t>
  </si>
  <si>
    <t>015.01.08</t>
  </si>
  <si>
    <t>93214U</t>
  </si>
  <si>
    <t>EXECUÇÃO DE RESERVATÓRIO ELEVADO DE ÁGUA (1000 LITROS) EM CANTEIRO DE OBRA, APOIADO EM ESTRUTURA DE MADEIRA. AF_02/2016</t>
  </si>
  <si>
    <t>015.01.09</t>
  </si>
  <si>
    <t>G36.5025</t>
  </si>
  <si>
    <t>MOBILIZAÇÃO / DESMOBILIZAÇÃO CANTEIRO DE OBRAS</t>
  </si>
  <si>
    <t>015.01.10</t>
  </si>
  <si>
    <t>G03.0207</t>
  </si>
  <si>
    <t>REDE PROVISÓRIA DE ENERGIA (LIGAÇÃO ENTRE ENTRADA DE ENERGIA, CANTEIRO E PONTOS DE CONSUMO NA OBRA, INCL. QUADROS, TOMADAS E EXTENSÕES)</t>
  </si>
  <si>
    <t>015.01.11</t>
  </si>
  <si>
    <t>G03.0212</t>
  </si>
  <si>
    <t>REDE PROVISÓRIA DE ÁGUA FRIA PARA ATENDIMENTO A OBRA (REDE ENTRE ENTRADA DE ÁGUA, CANTEIRO E CONSUMO NA OBRA, INCLUSIVE RESERVATÓRIOS)</t>
  </si>
  <si>
    <t>ADMINISTRAÇÃO DA OBRA</t>
  </si>
  <si>
    <t>015.02.01</t>
  </si>
  <si>
    <t>93565U</t>
  </si>
  <si>
    <t>ENGENHEIRO CIVIL DE OBRA JUNIOR COM ENCARGOS COMPLEMENTARES</t>
  </si>
  <si>
    <t>93563U</t>
  </si>
  <si>
    <t>ALMOXARIFE COM ENCARGOS COMPLEMENTARES</t>
  </si>
  <si>
    <t>88255U-G1</t>
  </si>
  <si>
    <t>H</t>
  </si>
  <si>
    <t>TÉCNICO EM SEGURANÇA DO TRABALHO COM ENCARGOS COMPLEMENTARES</t>
  </si>
  <si>
    <t>88326U</t>
  </si>
  <si>
    <t>VIGIA NOTURNO COM ENCARGOS COMPLEMENTARES</t>
  </si>
  <si>
    <t>PISO</t>
  </si>
  <si>
    <t>016.01</t>
  </si>
  <si>
    <t>016.02</t>
  </si>
  <si>
    <t>G75.0172</t>
  </si>
  <si>
    <t>PISO VINILICO SEMIFLEXIVEL PADRAO LISO, ESPESSURA 7MM, FIXADO COM COLA</t>
  </si>
  <si>
    <t>016.03</t>
  </si>
  <si>
    <t>G75.0167</t>
  </si>
  <si>
    <t>PISO EM GRANILITE, MARMORITE OU GRANITINA ESPESSURA 17 MM, INCLUSO JUNTAS DE DILATACAO PLASTICAS</t>
  </si>
  <si>
    <t>INSTALAÇÕES ESPECIAIS</t>
  </si>
  <si>
    <t>SISTEMA DE PROTEÇÃO CONTRA DESCARGAS ATMOSFERICAS</t>
  </si>
  <si>
    <t>017.01.01</t>
  </si>
  <si>
    <t>CAPTOR</t>
  </si>
  <si>
    <t>017.01.01.01</t>
  </si>
  <si>
    <t>G75.0001</t>
  </si>
  <si>
    <t>BARRA CHATA EM ALUMINIO Ø7/8X1/8"</t>
  </si>
  <si>
    <t>017.01.01.02</t>
  </si>
  <si>
    <t>G75.0002</t>
  </si>
  <si>
    <t>PARAFUSO SEXTAVADO ROSCA SOBERBA E BUCHA DE NYLON (PARA FIXAÇÃO DA BARRA CHATA DE ALUMÍNIO ALVENARIA)</t>
  </si>
  <si>
    <t>017.01.01.03</t>
  </si>
  <si>
    <t>G75.0031</t>
  </si>
  <si>
    <t>PORCA E PARAFUSO SEXTAVADO DE ALUMÍNIO 1/4"X65MM (PARA EMENDA DA BARRA CHATA DE ALUMÍNIO)</t>
  </si>
  <si>
    <t>017.01.02</t>
  </si>
  <si>
    <t>017.01.02.01</t>
  </si>
  <si>
    <t>017.01.03</t>
  </si>
  <si>
    <t>ELETRODOS DE TERRA</t>
  </si>
  <si>
    <t>017.01.03.01</t>
  </si>
  <si>
    <t>017.01.03.02</t>
  </si>
  <si>
    <t>017.01.03.03</t>
  </si>
  <si>
    <t>017.01.03.04</t>
  </si>
  <si>
    <t>017.01.03.05</t>
  </si>
  <si>
    <t>96985U-G1</t>
  </si>
  <si>
    <t>HASTE DE TERRA DE ALTA CAMADA 3,0MXØ3/4" - TIPO COPPERWELD</t>
  </si>
  <si>
    <t>017.01.03.06</t>
  </si>
  <si>
    <t>98111U-G1</t>
  </si>
  <si>
    <t>CAIXA DE INSPEÇÃO PARA O ATERRAMENTO TIPO SOLO DE PVC Ø 300MM COM TAMPA DE FERRO FUNDIDO</t>
  </si>
  <si>
    <t>017.01.04</t>
  </si>
  <si>
    <t>CABOS</t>
  </si>
  <si>
    <t>017.01.04.01</t>
  </si>
  <si>
    <t>72254U-G1</t>
  </si>
  <si>
    <t>CABO DE COBRE NÚ, ESPECIFICAÇÃO NBR-6524, MEIO DURO, 7 FIOS, SECÇÃO DO CONDUTOR 50MM²</t>
  </si>
  <si>
    <t>017.01.04.02</t>
  </si>
  <si>
    <t>72251U-G1</t>
  </si>
  <si>
    <t>CABO DE COBRE NÚ, ESPECIFICAÇÃO NBR-6524, MEIO DURO, 7 FIOS, SECÇÃO DO CONDUTOR 16MM²</t>
  </si>
  <si>
    <t>017.01.05</t>
  </si>
  <si>
    <t>MATERIAIS E ACESSÓRIOS</t>
  </si>
  <si>
    <t>017.01.05.01</t>
  </si>
  <si>
    <t>G75.0059</t>
  </si>
  <si>
    <t>SOLDA EXOTÉRMICA - FORNECIMENTO E INSTALAÇÃO</t>
  </si>
  <si>
    <t>017.01.05.02</t>
  </si>
  <si>
    <t>ORSE-C-09277</t>
  </si>
  <si>
    <t>FITA METÁLICA PERFURADA</t>
  </si>
  <si>
    <t>017.01.05.03</t>
  </si>
  <si>
    <t>72260U</t>
  </si>
  <si>
    <t>TERMINAL OU CONECTOR DE PRESSAO - PARA CABO 16MM2 - FORNECIMENTO E INSTALACAO</t>
  </si>
  <si>
    <t>017.01.05.04</t>
  </si>
  <si>
    <t>72263U</t>
  </si>
  <si>
    <t>TERMINAL OU CONECTOR DE PRESSAO - PARA CABO 50MM2 - FORNECIMENTO E INSTALACAO</t>
  </si>
  <si>
    <t>DRENAGEM</t>
  </si>
  <si>
    <t>017.02.01</t>
  </si>
  <si>
    <t>89449U-G1</t>
  </si>
  <si>
    <t>TUBO SOLDAVEL 50MM, INCLUSIVE CONEXÕES</t>
  </si>
  <si>
    <t>017.02.02</t>
  </si>
  <si>
    <t>94491U-G1</t>
  </si>
  <si>
    <t>REGISTRO ESFERA  Ø 1.1/2"</t>
  </si>
  <si>
    <t>017.02.03</t>
  </si>
  <si>
    <t>G75.0018</t>
  </si>
  <si>
    <t>FILTRO FLUTUANTE FINO 1.1/4", COM VÁLVULA DE RETENÇÃO INTEGRADA, WISY OU SIMILAR - FORNECIMENTO E INSTALAÇÃO</t>
  </si>
  <si>
    <t>017.02.04</t>
  </si>
  <si>
    <t>G75.0019</t>
  </si>
  <si>
    <t>FILTRO EM AÇO INOX COM CARGA FILTRANTE AREIA, VAZÃO ATÉ 3500L/H, MODELO MAPI-16, MEKA OU SIMILAR - FORNECIMENTO E INSTALAÇÃO</t>
  </si>
  <si>
    <t>017.02.05</t>
  </si>
  <si>
    <t>90694U-G1</t>
  </si>
  <si>
    <t>TUBO ESGOTO 100MM, INCLUSIVE CONEXÕES - TUBO PVC PBV VINILFORT</t>
  </si>
  <si>
    <t>017.02.06</t>
  </si>
  <si>
    <t>90695U-G1</t>
  </si>
  <si>
    <t>TUBO ESGOTO 150MM , INCLUSIVE CONEXÕES - TUBO PVC PBV VINILFORT</t>
  </si>
  <si>
    <t>017.02.07</t>
  </si>
  <si>
    <t>90696U-G2</t>
  </si>
  <si>
    <t>TUBO ESGOTO 200MM - TUBO PVC PBV VINILFORT, INCLUSIVE CONEXÕES</t>
  </si>
  <si>
    <t>017.02.08</t>
  </si>
  <si>
    <t>90698U-G2</t>
  </si>
  <si>
    <t>TUBO ESGOTO 300MM - TUBO PVC PBV VINILFORT, INCLUSIVE CONEXÕES</t>
  </si>
  <si>
    <t>017.02.09</t>
  </si>
  <si>
    <t>ORSE-C-04283-G1</t>
  </si>
  <si>
    <t>RALO HEMISFÉRICO 6", FERRO FUNDIDO</t>
  </si>
  <si>
    <t>017.02.10</t>
  </si>
  <si>
    <t>ORSE-C-04283</t>
  </si>
  <si>
    <t>RALO HEMISFÉRICO EM Fº Fº, TIPO ABACAXI Ø 100MM</t>
  </si>
  <si>
    <t>017.02.11</t>
  </si>
  <si>
    <t>97906U-G1</t>
  </si>
  <si>
    <t>CAIXA DE ALVENARIA DE TIJOLO MACIÇO 60X60 COM TAMPA EM FERRO FUNDIDO PARA ÁGUAS PLUVIAIS - INCLUSIVE ESCAVAÇÃO</t>
  </si>
  <si>
    <t>017.02.12</t>
  </si>
  <si>
    <t>93358U-G2</t>
  </si>
  <si>
    <t>ESCAVAÇÃO MANUAL DE VALAS PARA DRENAGEM (PROFUNDIDADE MENOR OU IGUAL A 1,30M)</t>
  </si>
  <si>
    <t>017.02.13</t>
  </si>
  <si>
    <t>73883/1U-G1</t>
  </si>
  <si>
    <t>ENVELOPAMENTO DE TUBULAÇÃO DO SISTEMA DE DRENAGEM COM AREIA GROSSA (CONFORME CADERNO DE ENCARGOS)</t>
  </si>
  <si>
    <t>017.02.14</t>
  </si>
  <si>
    <t>017.02.15</t>
  </si>
  <si>
    <t>017.02.16</t>
  </si>
  <si>
    <t>017.02.17</t>
  </si>
  <si>
    <t>G75.0043</t>
  </si>
  <si>
    <t>TESTE EM TUBULAÇÃO NÃO PRESSURIZADA (INSTALAÇÕES HIDROSSANITÁRIAS / DRENAGEM)</t>
  </si>
  <si>
    <t>PLANILHA DE COMPOSIÇÕES - REVISÃO 6</t>
  </si>
  <si>
    <t>Nº</t>
  </si>
  <si>
    <t>Descrição</t>
  </si>
  <si>
    <t>Total</t>
  </si>
  <si>
    <t>1 PROJETOS</t>
  </si>
  <si>
    <t>1.1</t>
  </si>
  <si>
    <t>GI75.0039.01</t>
  </si>
  <si>
    <t>ANOTAÇÃO DE RESPONSABILIDADE TÉCNICA</t>
  </si>
  <si>
    <t>Preço total por UN  .</t>
  </si>
  <si>
    <t>1.2</t>
  </si>
  <si>
    <t>88597U</t>
  </si>
  <si>
    <t>DESENHISTA DETALHISTA COM ENCARGOS COMPLEMENTARES</t>
  </si>
  <si>
    <t>90778U</t>
  </si>
  <si>
    <t>ENGENHEIRO CIVIL DE OBRA PLENO COM ENCARGOS COMPLEMENTARES</t>
  </si>
  <si>
    <t>1.3</t>
  </si>
  <si>
    <t>GI75.0033.01</t>
  </si>
  <si>
    <t>GI75.0033.02</t>
  </si>
  <si>
    <t>PLOTAGEM TAMANHO A0 (COLORIDO)</t>
  </si>
  <si>
    <t>GI75.0033.03</t>
  </si>
  <si>
    <t>PLOTAGEM TAMANHO A1 (COLORIDO)</t>
  </si>
  <si>
    <t>1.4</t>
  </si>
  <si>
    <t>1.5</t>
  </si>
  <si>
    <t>1.6</t>
  </si>
  <si>
    <t>1.7</t>
  </si>
  <si>
    <t>2 SERVIÇOS PRELIMINARES / TÉCNICOS</t>
  </si>
  <si>
    <t>2.1</t>
  </si>
  <si>
    <t>ANDAIME E PLATAFORMA</t>
  </si>
  <si>
    <t>10527</t>
  </si>
  <si>
    <t>LOCACAO DE ANDAIME METALICO TUBULAR DE ENCAIXE, TIPO DE TORRE, COM LARGURA DE 1 ATE 1,5 M E ALTURA DE *1,00* M</t>
  </si>
  <si>
    <t>Preço total por M/MES  .</t>
  </si>
  <si>
    <t>2.2</t>
  </si>
  <si>
    <t>88278U</t>
  </si>
  <si>
    <t>MONTADOR DE ESTRUTURA METÁLICA COM ENCARGOS COMPLEMENTARES</t>
  </si>
  <si>
    <t>88316U</t>
  </si>
  <si>
    <t>SERVENTE COM ENCARGOS COMPLEMENTARES</t>
  </si>
  <si>
    <t>91120U</t>
  </si>
  <si>
    <t>TRANSPORTE HORIZONTAL, TUBOS DE AÇO CARBONO LEVE OU MÉDIO, PRETO OU GALVANIZADO, COM DIÂMETRO MAIOR QUE 40 MM E MENOR OU IGUAL A 65 MM, MANUAL, 30M. AF_06/2015</t>
  </si>
  <si>
    <t>Preço total por M  .</t>
  </si>
  <si>
    <t>2.3</t>
  </si>
  <si>
    <t>5824U</t>
  </si>
  <si>
    <t>CHP</t>
  </si>
  <si>
    <t>CAMINHÃO TOCO, PBT 16.000 KG, CARGA ÚTIL MÁX. 10.685 KG, DIST. ENTRE EIXOS 4,8 M, POTÊNCIA 189 CV, INCLUSIVE CARROCERIA FIXA ABERTA DE MADEIRA P/ TRANSPORTE GERAL DE CARGA SECA, DIMEN. APROX. 2,5 X 7,00 X 0,50 M - CHP DIURNO. AF_06/2014</t>
  </si>
  <si>
    <t>88322U</t>
  </si>
  <si>
    <t>TÉCNICO DE SONDAGEM COM ENCARGOS COMPLEMENTARES</t>
  </si>
  <si>
    <t>2.4</t>
  </si>
  <si>
    <t>90781U</t>
  </si>
  <si>
    <t>TOPOGRAFO COM ENCARGOS COMPLEMENTARES</t>
  </si>
  <si>
    <t>2.5</t>
  </si>
  <si>
    <t>88249U</t>
  </si>
  <si>
    <t>AUXILIAR DE LABORATÓRIO COM ENCARGOS COMPLEMENTARES</t>
  </si>
  <si>
    <t>88321U</t>
  </si>
  <si>
    <t>TÉCNICO DE LABORATÓRIO COM ENCARGOS COMPLEMENTARES</t>
  </si>
  <si>
    <t>2.6</t>
  </si>
  <si>
    <t>5795U</t>
  </si>
  <si>
    <t>MARTELETE OU ROMPEDOR PNEUMÁTICO MANUAL, 28 KG, COM SILENCIADOR - CHP DIURNO. AF_07/2016</t>
  </si>
  <si>
    <t>5952U</t>
  </si>
  <si>
    <t>CHI</t>
  </si>
  <si>
    <t>MARTELETE OU ROMPEDOR PNEUMÁTICO MANUAL, 28 KG, COM SILENCIADOR - CHI DIURNO. AF_07/2016</t>
  </si>
  <si>
    <t>42013</t>
  </si>
  <si>
    <t>CABO DE ACO GALVANIZADO, DIAMETRO 9,53 MM (3/8"), COM ALMA DE FIBRA 6 X 25 F (COLETADO CAIXA)</t>
  </si>
  <si>
    <t>88309U</t>
  </si>
  <si>
    <t>PEDREIRO COM ENCARGOS COMPLEMENTARES</t>
  </si>
  <si>
    <t>Preço total por M3  .</t>
  </si>
  <si>
    <t>2.7</t>
  </si>
  <si>
    <t>ORSE-I-07962</t>
  </si>
  <si>
    <t>LOCAÇÃO DE CAIXA COLETORA DE ENTULHO CAPACIDADE 5 M³ (LOCAL: ARACAJU)</t>
  </si>
  <si>
    <t>2.8</t>
  </si>
  <si>
    <t>ORSE-I-10503</t>
  </si>
  <si>
    <t>DESCARTE DE RESÍDUOS DA CONSTRUÇÃO CIVIL EM ÁREA LICENCIADA.</t>
  </si>
  <si>
    <t>Preço total por T  .</t>
  </si>
  <si>
    <t>2.9</t>
  </si>
  <si>
    <t>2.10</t>
  </si>
  <si>
    <t>2.11</t>
  </si>
  <si>
    <t>Preço total por M2  .</t>
  </si>
  <si>
    <t>2.12</t>
  </si>
  <si>
    <t>3 MOVIMENTO DE TERRA</t>
  </si>
  <si>
    <t>3.1</t>
  </si>
  <si>
    <t>3.2</t>
  </si>
  <si>
    <t>5678U</t>
  </si>
  <si>
    <t>RETROESCAVADEIRA SOBRE RODAS COM CARREGADEIRA, TRAÇÃO 4X4, POTÊNCIA LÍQ. 88 HP, CAÇAMBA CARREG. CAP. MÍN. 1 M3, CAÇAMBA RETRO CAP. 0,26 M3, PESO OPERACIONAL MÍN. 6.674 KG, PROFUNDIDADE ESCAVAÇÃO MÁX. 4,37 M - CHP DIURNO. AF_06/2014</t>
  </si>
  <si>
    <t>5679U</t>
  </si>
  <si>
    <t>RETROESCAVADEIRA SOBRE RODAS COM CARREGADEIRA, TRAÇÃO 4X4, POTÊNCIA LÍQ. 88 HP, CAÇAMBA CARREG. CAP. MÍN. 1 M3, CAÇAMBA RETRO CAP. 0,26 M3, PESO OPERACIONAL MÍN. 6.674 KG, PROFUNDIDADE ESCAVAÇÃO MÁX. 4,37 M - CHI DIURNO. AF_06/2014</t>
  </si>
  <si>
    <t>3.3</t>
  </si>
  <si>
    <t>3.4</t>
  </si>
  <si>
    <t>5811U</t>
  </si>
  <si>
    <t>CAMINHÃO BASCULANTE 6 M3, PESO BRUTO TOTAL 16.000 KG, CARGA ÚTIL MÁXIMA 13.071 KG, DISTÂNCIA ENTRE EIXOS 4,80 M, POTÊNCIA 230 CV INCLUSIVE CAÇAMBA METÁLICA - CHP DIURNO. AF_06/2014</t>
  </si>
  <si>
    <t>5940U</t>
  </si>
  <si>
    <t>PÁ CARREGADEIRA SOBRE RODAS, POTÊNCIA LÍQUIDA 128 HP, CAPACIDADE DA CAÇAMBA 1,7 A 2,8 M3, PESO OPERACIONAL 11632 KG - CHP DIURNO. AF_06/2014</t>
  </si>
  <si>
    <t>3.5</t>
  </si>
  <si>
    <t>67826U</t>
  </si>
  <si>
    <t>CAMINHÃO BASCULANTE 6 M3 TOCO, PESO BRUTO TOTAL 16.000 KG, CARGA ÚTIL MÁXIMA 11.130 KG, DISTÂNCIA ENTRE EIXOS 5,36 M, POTÊNCIA 185 CV, INCLUSIVE CAÇAMBA METÁLICA - CHP DIURNO. AF_06/2014</t>
  </si>
  <si>
    <t>67827U</t>
  </si>
  <si>
    <t>CAMINHÃO BASCULANTE 6 M3 TOCO, PESO BRUTO TOTAL 16.000 KG, CARGA ÚTIL MÁXIMA 11.130 KG, DISTÂNCIA ENTRE EIXOS 5,36 M, POTÊNCIA 185 CV, INCLUSIVE CAÇAMBA METÁLICA - CHI DIURNO. AF_06/2014</t>
  </si>
  <si>
    <t>Preço total por M3XKM  .</t>
  </si>
  <si>
    <t>4 INFRAESTRUTURA / FUNDAÇÕES SIMPLES</t>
  </si>
  <si>
    <t>4.1</t>
  </si>
  <si>
    <t>38464</t>
  </si>
  <si>
    <t>CONCRETO USINADO BOMBEAVEL, CLASSE DE RESISTENCIA C20, COM BRITA 0, SLUMP = 220 +/- 20 MM, INCLUI SERVICO DE BOMBEAMENTO (NBR 8953)</t>
  </si>
  <si>
    <t>74010/1U</t>
  </si>
  <si>
    <t>CARGA E DESCARGA MECANICA DE SOLO UTILIZANDO CAMINHAO BASCULANTE 6,0M3/16T E PA CARREGADEIRA SOBRE PNEUS 128 HP, CAPACIDADE DA CAÇAMBA 1,7 A 2,8 M3, PESO OPERACIONAL 11632 KG</t>
  </si>
  <si>
    <t>90674U</t>
  </si>
  <si>
    <t>PERFURATRIZ COM TORRE METÁLICA PARA EXECUÇÃO DE ESTACA HÉLICE CONTÍNUA, PROFUNDIDADE MÁXIMA DE 30 M, DIÂMETRO MÁXIMO DE 800 MM, POTÊNCIA INSTALADA DE 268 HP, MESA ROTATIVA COM TORQUE MÁXIMO DE 170 KNM - CHP DIURNO. AF_06/2015</t>
  </si>
  <si>
    <t>90675U</t>
  </si>
  <si>
    <t>PERFURATRIZ COM TORRE METÁLICA PARA EXECUÇÃO DE ESTACA HÉLICE CONTÍNUA, PROFUNDIDADE MÁXIMA DE 30 M, DIÂMETRO MÁXIMO DE 800 MM, POTÊNCIA INSTALADA DE 268 HP, MESA ROTATIVA COM TORQUE MÁXIMO DE 170 KNM - CHI DIURNO. AF_06/2015</t>
  </si>
  <si>
    <t>95292U</t>
  </si>
  <si>
    <t>TRANSPORTE COM CAMINHÃO BASCULANTE 6 M3 EM RODOVIA COM REVESTIMENTO PRIMÁRIO, DMT 200 A 400 M</t>
  </si>
  <si>
    <t>95967U</t>
  </si>
  <si>
    <t>SERVIÇOS TÉCNICOS ESPECIALIZADOS PARA ACOMPANHAMENTO DE EXECUÇÃO DE FUNDAÇÕES PROFUNDAS E ESTRUTURAS DE CONTENÇÃO</t>
  </si>
  <si>
    <t>4.2</t>
  </si>
  <si>
    <t>88298U</t>
  </si>
  <si>
    <t>OPERADOR DE MARTELETE OU MARTELETEIRO COM ENCARGOS COMPLEMENTARES</t>
  </si>
  <si>
    <t>95620U</t>
  </si>
  <si>
    <t>PERFURATRIZ PNEUMATICA MANUAL DE PESO MEDIO, MARTELETE, 18KG, COMPRIMENTO MÁXIMO DE CURSO DE 6 M, DIAMETRO DO PISTAO DE 5,5 CM - CHP DIURNO. AF_11/2016</t>
  </si>
  <si>
    <t>95621U</t>
  </si>
  <si>
    <t>PERFURATRIZ PNEUMATICA MANUAL DE PESO MEDIO, MARTELETE, 18KG, COMPRIMENTO MÁXIMO DE CURSO DE 6 M, DIAMETRO DO PISTAO DE 5,5 CM - CHI DIURNO. AF_11/2016</t>
  </si>
  <si>
    <t>4.3</t>
  </si>
  <si>
    <t>370</t>
  </si>
  <si>
    <t>AREIA MEDIA - POSTO JAZIDA/FORNECEDOR (RETIRADO NA JAZIDA, SEM TRANSPORTE)</t>
  </si>
  <si>
    <t>1379</t>
  </si>
  <si>
    <t>CIMENTO PORTLAND COMPOSTO CP II-32</t>
  </si>
  <si>
    <t>4721</t>
  </si>
  <si>
    <t>PEDRA BRITADA N. 1 (9,5 a 19 MM) POSTO PEDREIRA/FORNECEDOR, SEM FRETE</t>
  </si>
  <si>
    <t>88377U</t>
  </si>
  <si>
    <t>OPERADOR DE BETONEIRA ESTACIONÁRIA/MISTURADOR COM ENCARGOS COMPLEMENTARES</t>
  </si>
  <si>
    <t>88830U</t>
  </si>
  <si>
    <t>BETONEIRA CAPACIDADE NOMINAL DE 400 L, CAPACIDADE DE MISTURA 280 L, MOTOR ELÉTRICO TRIFÁSICO POTÊNCIA DE 2 CV, SEM CARREGADOR - CHP DIURNO. AF_10/2014</t>
  </si>
  <si>
    <t>88831U</t>
  </si>
  <si>
    <t>BETONEIRA CAPACIDADE NOMINAL DE 400 L, CAPACIDADE DE MISTURA 280 L, MOTOR ELÉTRICO TRIFÁSICO POTÊNCIA DE 2 CV, SEM CARREGADOR - CHI DIURNO. AF_10/2014</t>
  </si>
  <si>
    <t>4.4</t>
  </si>
  <si>
    <t>1358</t>
  </si>
  <si>
    <t>CHAPA DE MADEIRA COMPENSADA RESINADA PARA FORMA DE CONCRETO, DE *2,2 X 1,1* M, E = 17 MM</t>
  </si>
  <si>
    <t>2692</t>
  </si>
  <si>
    <t>L</t>
  </si>
  <si>
    <t>DESMOLDANTE PROTETOR PARA FORMAS DE MADEIRA, DE BASE OLEOSA EMULSIONADA EM AGUA</t>
  </si>
  <si>
    <t>4491</t>
  </si>
  <si>
    <t>PECA DE MADEIRA NATIVA / REGIONAL 7,5 X 7,5CM (3X3) NAO APARELHADA (P/FORMA)</t>
  </si>
  <si>
    <t>4517</t>
  </si>
  <si>
    <t>PECA DE MADEIRA NATIVA/REGIONAL 2,5 X 7,0 CM (SARRAFO-P/FORMA)</t>
  </si>
  <si>
    <t>5073</t>
  </si>
  <si>
    <t>PREGO DE ACO POLIDO COM CABECA 17 X 24 (2 1/4 X 11)</t>
  </si>
  <si>
    <t>5074</t>
  </si>
  <si>
    <t>PREGO DE ACO POLIDO COM CABECA 15 X 18 (1 1/2 X 13)</t>
  </si>
  <si>
    <t>20247</t>
  </si>
  <si>
    <t>PREGO DE ACO POLIDO COM CABECA 15 X 15 (1 1/4 X 13)</t>
  </si>
  <si>
    <t>40304</t>
  </si>
  <si>
    <t>PREGO DE ACO POLIDO COM CABECA DUPLA 17 X 27 (2 1/2 X 11)</t>
  </si>
  <si>
    <t>88239U</t>
  </si>
  <si>
    <t>AJUDANTE DE CARPINTEIRO COM ENCARGOS COMPLEMENTARES</t>
  </si>
  <si>
    <t>88262U</t>
  </si>
  <si>
    <t>CARPINTEIRO DE FORMAS COM ENCARGOS COMPLEMENTARES</t>
  </si>
  <si>
    <t>91692U</t>
  </si>
  <si>
    <t>SERRA CIRCULAR DE BANCADA COM MOTOR ELÉTRICO POTÊNCIA DE 5HP, COM COIFA PARA DISCO 10" - CHP DIURNO. AF_08/2015</t>
  </si>
  <si>
    <t>91693U</t>
  </si>
  <si>
    <t>SERRA CIRCULAR DE BANCADA COM MOTOR ELÉTRICO POTÊNCIA DE 5HP, COM COIFA PARA DISCO 10" - CHI DIURNO. AF_08/2015</t>
  </si>
  <si>
    <t>4.5</t>
  </si>
  <si>
    <t>4.6</t>
  </si>
  <si>
    <t>337</t>
  </si>
  <si>
    <t>ARAME RECOZIDO 18 BWG, 1,25 MM (0,01 KG/M)</t>
  </si>
  <si>
    <t>39017</t>
  </si>
  <si>
    <t>ESPACADOR / DISTANCIADOR CIRCULAR COM ENTRADA LATERAL, EM PLASTICO, PARA VERGALHAO *4,2 A 12,5* MM, COBRIMENTO 20 MM</t>
  </si>
  <si>
    <t>88238U</t>
  </si>
  <si>
    <t>AJUDANTE DE ARMADOR COM ENCARGOS COMPLEMENTARES</t>
  </si>
  <si>
    <t>88245U</t>
  </si>
  <si>
    <t>ARMADOR COM ENCARGOS COMPLEMENTARES</t>
  </si>
  <si>
    <t>92800U</t>
  </si>
  <si>
    <t>CORTE E DOBRA DE AÇO CA-60, DIÂMETRO DE 5,0 MM, UTILIZADO EM LAJE. AF_12/2015</t>
  </si>
  <si>
    <t>Preço total por KG  .</t>
  </si>
  <si>
    <t>4.7</t>
  </si>
  <si>
    <t>92801U</t>
  </si>
  <si>
    <t>CORTE E DOBRA DE AÇO CA-50, DIÂMETRO DE 6,3 MM, UTILIZADO EM LAJE. AF_12/2015</t>
  </si>
  <si>
    <t>4.8</t>
  </si>
  <si>
    <t>92802U</t>
  </si>
  <si>
    <t>CORTE E DOBRA DE AÇO CA-50, DIÂMETRO DE 8,0 MM, UTILIZADO EM LAJE. AF_12/2015</t>
  </si>
  <si>
    <t>4.9</t>
  </si>
  <si>
    <t>92803U</t>
  </si>
  <si>
    <t>CORTE E DOBRA DE AÇO CA-50, DIÂMETRO DE 10,0 MM, UTILIZADO EM LAJE. AF_12/2015</t>
  </si>
  <si>
    <t>4.10</t>
  </si>
  <si>
    <t>92804U</t>
  </si>
  <si>
    <t>CORTE E DOBRA DE AÇO CA-50, DIÂMETRO DE 12,5 MM, UTILIZADO EM LAJE. AF_12/2015</t>
  </si>
  <si>
    <t>4.11</t>
  </si>
  <si>
    <t>92805U</t>
  </si>
  <si>
    <t>CORTE E DOBRA DE AÇO CA-50, DIÂMETRO DE 16,0 MM, UTILIZADO EM LAJE. AF_12/2015</t>
  </si>
  <si>
    <t>4.12</t>
  </si>
  <si>
    <t>92806U</t>
  </si>
  <si>
    <t>CORTE E DOBRA DE AÇO CA-50, DIÂMETRO DE 20,0 MM, UTILIZADO EM LAJE. AF_12/2015</t>
  </si>
  <si>
    <t>4.13</t>
  </si>
  <si>
    <t>1525</t>
  </si>
  <si>
    <t>CONCRETO USINADO BOMBEAVEL, CLASSE DE RESISTENCIA C30, COM BRITA 0 E 1, SLUMP = 100 +/- 20 MM, INCLUI SERVICO DE BOMBEAMENTO (NBR 8953)</t>
  </si>
  <si>
    <t>90586U</t>
  </si>
  <si>
    <t>VIBRADOR DE IMERSÃO, DIÂMETRO DE PONTEIRA 45MM, MOTOR ELÉTRICO TRIFÁSICO POTÊNCIA DE 2 CV - CHP DIURNO. AF_06/2015</t>
  </si>
  <si>
    <t>90587U</t>
  </si>
  <si>
    <t>VIBRADOR DE IMERSÃO, DIÂMETRO DE PONTEIRA 45MM, MOTOR ELÉTRICO TRIFÁSICO POTÊNCIA DE 2 CV - CHI DIURNO. AF_06/2015</t>
  </si>
  <si>
    <t>5 SUPERESTRUTURA</t>
  </si>
  <si>
    <t>5.1</t>
  </si>
  <si>
    <t>5068</t>
  </si>
  <si>
    <t>PREGO DE ACO POLIDO COM CABECA 17 X 21 (2 X 11)</t>
  </si>
  <si>
    <t>5.2</t>
  </si>
  <si>
    <t>5.3</t>
  </si>
  <si>
    <t>5.4</t>
  </si>
  <si>
    <t>5.5</t>
  </si>
  <si>
    <t>3411</t>
  </si>
  <si>
    <t>POLIESTIRENO EXPANDIDO/EPS (ISOPOR), PEROLAS, PARA CONCRETO LEVE</t>
  </si>
  <si>
    <t>89225U</t>
  </si>
  <si>
    <t>BETONEIRA CAPACIDADE NOMINAL DE 600 L, CAPACIDADE DE MISTURA 360 L, MOTOR ELÉTRICO TRIFÁSICO POTÊNCIA DE 4 CV, SEM CARREGADOR - CHP DIURNO. AF_11/2014</t>
  </si>
  <si>
    <t>89226U</t>
  </si>
  <si>
    <t>BETONEIRA CAPACIDADE NOMINAL DE 600 L, CAPACIDADE DE MISTURA 360 L, MOTOR ELÉTRICO TRIFÁSICO POTÊNCIA DE 4 CV, SEM CARREGADOR - CHI DIURNO. AF_11/2014</t>
  </si>
  <si>
    <t>5.6</t>
  </si>
  <si>
    <t>GI75.0042.01</t>
  </si>
  <si>
    <t>5.7</t>
  </si>
  <si>
    <t>5.8</t>
  </si>
  <si>
    <t>5.9</t>
  </si>
  <si>
    <t>5.10</t>
  </si>
  <si>
    <t>5.11</t>
  </si>
  <si>
    <t>5.12</t>
  </si>
  <si>
    <t>6 ALVENARIA / VEDAÇÃO / DIVISÓRIA</t>
  </si>
  <si>
    <t>6.1</t>
  </si>
  <si>
    <t>7266</t>
  </si>
  <si>
    <t>MIL</t>
  </si>
  <si>
    <t>BLOCO CERAMICO (ALVENARIA DE VEDACAO), DE 9 X 19 X 19 CM</t>
  </si>
  <si>
    <t>34557</t>
  </si>
  <si>
    <t>TELA DE ACO SOLDADA GALVANIZADA/ZINCADA PARA ALVENARIA, FIO D = *1,20 A 1,70* MM, MALHA 15 X 15 MM, (C X L) *50 X 7,5* CM</t>
  </si>
  <si>
    <t>37395</t>
  </si>
  <si>
    <t>CENTO</t>
  </si>
  <si>
    <t>PINO DE ACO COM FURO, HASTE = 27 MM (ACAO DIRETA)</t>
  </si>
  <si>
    <t>87292U</t>
  </si>
  <si>
    <t>ARGAMASSA TRAÇO 1:2:8 (CIMENTO, CAL E AREIA MÉDIA) PARA EMBOÇO/MASSA ÚNICA/ASSENTAMENTO DE ALVENARIA DE VEDAÇÃO, PREPARO MECÂNICO COM BETONEIRA 400 L. AF_06/2014</t>
  </si>
  <si>
    <t>6.2</t>
  </si>
  <si>
    <t>651</t>
  </si>
  <si>
    <t>BLOCO VEDACAO CONCRETO 14 X 19 X 39 CM (CLASSE C - NBR 6136)</t>
  </si>
  <si>
    <t>34547</t>
  </si>
  <si>
    <t>TELA DE ACO SOLDADA GALVANIZADA/ZINCADA PARA ALVENARIA, FIO  D = *1,20 A 1,70* MM, MALHA 15 X 15 MM, (C X L) *50 X 12* CM</t>
  </si>
  <si>
    <t>6.3</t>
  </si>
  <si>
    <t>6.4</t>
  </si>
  <si>
    <t>6.5</t>
  </si>
  <si>
    <t>7272</t>
  </si>
  <si>
    <t>ELEMENTO VAZADO CERAMICO 9 X 20 X 20 CM</t>
  </si>
  <si>
    <t>6.6</t>
  </si>
  <si>
    <t>92270U</t>
  </si>
  <si>
    <t>FABRICAÇÃO DE FÔRMA PARA VIGAS, COM MADEIRA SERRADA, E = 25 MM. AF_12/2015</t>
  </si>
  <si>
    <t>92791U</t>
  </si>
  <si>
    <t>CORTE E DOBRA DE AÇO CA-60, DIÂMETRO DE 5,0 MM, UTILIZADO EM ESTRUTURAS DIVERSAS, EXCETO LAJES. AF_12/2015</t>
  </si>
  <si>
    <t>94970U</t>
  </si>
  <si>
    <t>CONCRETO FCK = 20MPA, TRAÇO 1:2,7:3 (CIMENTO/ AREIA MÉDIA/ BRITA 1)  - PREPARO MECÂNICO COM BETONEIRA 600 L. AF_07/2016</t>
  </si>
  <si>
    <t>6.7</t>
  </si>
  <si>
    <t>1346</t>
  </si>
  <si>
    <t>CHAPA DE MADEIRA COMPENSADA PLASTIFICADA PARA FORMA DE CONCRETO, DE 2,20 x 1,10 M, E = 10 MM</t>
  </si>
  <si>
    <t>5075</t>
  </si>
  <si>
    <t>PREGO DE ACO POLIDO COM CABECA 18 X 30 (2 3/4 X 10)</t>
  </si>
  <si>
    <t>6189</t>
  </si>
  <si>
    <t>TABUA MADEIRA 2A QUALIDADE 2,5 X 30,0CM (1 X 12") NAO APARELHADA</t>
  </si>
  <si>
    <t>10567</t>
  </si>
  <si>
    <t>TABUA MADEIRA 3A QUALIDADE 2,5 X 23,0CM (1 X 9") NAO APARELHADA</t>
  </si>
  <si>
    <t>94969U</t>
  </si>
  <si>
    <t>CONCRETO FCK = 15MPA, TRAÇO 1:3,4:3,5 (CIMENTO/ AREIA MÉDIA/ BRITA 1)  - PREPARO MECÂNICO COM BETONEIRA 600 L. AF_07/2016</t>
  </si>
  <si>
    <t>7 ESQUADRIAS</t>
  </si>
  <si>
    <t>7.1</t>
  </si>
  <si>
    <t>90841U</t>
  </si>
  <si>
    <t>KIT DE PORTA DE MADEIRA PARA PINTURA, SEMI-OCA (LEVE OU MÉDIA), PADRÃO MÉDIO, 60X210CM, ESPESSURA DE 3,5CM, ITENS INCLUSOS: DOBRADIÇAS, MONTAGEM E INSTALAÇÃO DO BATENTE, FECHADURA COM EXECUÇÃO DO FURO - FORNECIMENTO E INSTALAÇÃO. AF_08/2015</t>
  </si>
  <si>
    <t>1339</t>
  </si>
  <si>
    <t>COLA A BASE DE RESINA SINTETICA PARA CHAPA DE LAMINADO MELAMINICO</t>
  </si>
  <si>
    <t>1323</t>
  </si>
  <si>
    <t>CHAPA DE ACO FINA A QUENTE BITOLA MSG 18, E = 1,20 MM (9,60 KG/M2)</t>
  </si>
  <si>
    <t>88261U</t>
  </si>
  <si>
    <t>CARPINTEIRO DE ESQUADRIA COM ENCARGOS COMPLEMENTARES</t>
  </si>
  <si>
    <t>7.2</t>
  </si>
  <si>
    <t>26</t>
  </si>
  <si>
    <t>ACO CA-25, 10,0 MM, VERGALHAO</t>
  </si>
  <si>
    <t>1106</t>
  </si>
  <si>
    <t>CAL HIDRATADA CH-I PARA ARGAMASSAS</t>
  </si>
  <si>
    <t>4777</t>
  </si>
  <si>
    <t>CANTONEIRA ACO ABAS IGUAIS (QUALQUER BITOLA), ESPESSURA ENTRE 1/8" E 1/4"</t>
  </si>
  <si>
    <t>11026</t>
  </si>
  <si>
    <t>CHAPA DE ACO GALVANIZADA BITOLA GSG 14, E = 1,95 MM (15,60 KG/M2)</t>
  </si>
  <si>
    <t>7.3</t>
  </si>
  <si>
    <t>7167</t>
  </si>
  <si>
    <t>TELA DE ARAME GALV QUADRANGULAR / LOSANGULAR,  FIO 2,11 MM (14 BWG), MALHA  5 X 5 CM, H = 2 M</t>
  </si>
  <si>
    <t>7697</t>
  </si>
  <si>
    <t>TUBO ACO GALVANIZADO COM COSTURA, CLASSE MEDIA, DN 1.1/2", E = *3,25* MM, PESO *3,61* KG/M (NBR 5580)</t>
  </si>
  <si>
    <t>10997</t>
  </si>
  <si>
    <t>ELETRODO REVESTIDO AWS - E7018, DIAMETRO IGUAL A 4,00 MM</t>
  </si>
  <si>
    <t>83765U</t>
  </si>
  <si>
    <t>GRUPO DE SOLDAGEM COM GERADOR A DIESEL 60 CV PARA SOLDA ELÉTRICA, SOBRE 04 RODAS, COM MOTOR 4 CILINDROS 600 A - CHP DIURNO. AF_02/2016</t>
  </si>
  <si>
    <t>83766U</t>
  </si>
  <si>
    <t>GRUPO DE SOLDAGEM COM GERADOR A DIESEL 60 CV PARA SOLDA ELÉTRICA, SOBRE 04 RODAS, COM MOTOR 4 CILINDROS 600 A - CHI DIURNO. AF_02/2016</t>
  </si>
  <si>
    <t>88315U</t>
  </si>
  <si>
    <t>SERRALHEIRO COM ENCARGOS COMPLEMENTARES</t>
  </si>
  <si>
    <t>88317U</t>
  </si>
  <si>
    <t>SOLDADOR COM ENCARGOS COMPLEMENTARES</t>
  </si>
  <si>
    <t>7.4</t>
  </si>
  <si>
    <t>ORSE-I-09360</t>
  </si>
  <si>
    <t>BRISE EM PERFIL "C" DE ALUMINIO DOBRADO ANODIZADO BRANCO</t>
  </si>
  <si>
    <t>7.5</t>
  </si>
  <si>
    <t>1649</t>
  </si>
  <si>
    <t>CRUZETA DE FERRO GALVANIZADO, COM ROSCA BSP, DE 1 1/2"</t>
  </si>
  <si>
    <t>1652</t>
  </si>
  <si>
    <t>CRUZETA DE FERRO GALVANIZADO, COM ROSCA BSP, DE 3"</t>
  </si>
  <si>
    <t>2616</t>
  </si>
  <si>
    <t>CURVA 90 GRAUS, PARA ELETRODUTO, EM ACO GALVANIZADO ELETROLITICO, DIAMETRO DE 15 MM (1/2")</t>
  </si>
  <si>
    <t>2620</t>
  </si>
  <si>
    <t>CURVA 90 GRAUS, PARA ELETRODUTO, EM ACO GALVANIZADO ELETROLITICO, DIAMETRO DE 80 MM (3")</t>
  </si>
  <si>
    <t>6322</t>
  </si>
  <si>
    <t>TE DE FERRO GALVANIZADO, DE 3"</t>
  </si>
  <si>
    <t>7694</t>
  </si>
  <si>
    <t>TUBO ACO GALVANIZADO COM COSTURA, CLASSE MEDIA, DN 3", E = *4,05* MM, PESO *8,47* KG/M (NBR 5580)</t>
  </si>
  <si>
    <t>7.6</t>
  </si>
  <si>
    <t>21012</t>
  </si>
  <si>
    <t>TUBO ACO GALVANIZADO COM COSTURA, CLASSE LEVE, DN 40 MM ( 1 1/2"),  E = 3,00 MM,  *3,48* KG/M (NBR 5580)</t>
  </si>
  <si>
    <t>7.7</t>
  </si>
  <si>
    <t>40626</t>
  </si>
  <si>
    <t>TUBO ACO GALVANIZADO COM COSTURA, CLASSE MEDIA, DN 1", E = 3,38 MM, PESO 2,50 KG/M (NBR 5580)</t>
  </si>
  <si>
    <t>88631U</t>
  </si>
  <si>
    <t>ARGAMASSA TRAÇO 1:4 (CIMENTO E AREIA MÉDIA), PREPARO MANUAL. AF_08/2014</t>
  </si>
  <si>
    <t>10935</t>
  </si>
  <si>
    <t>TELA DE ARAME GALV REVESTIDO EM PVC, QUADRANGULAR / LOSANGULAR,  FIO 2,77 MM (12 BWG), BITOLA FINAL = *3,8* MM, MALHA  7,5 X 7,5 CM, H = 2 M</t>
  </si>
  <si>
    <t>7.8</t>
  </si>
  <si>
    <t>567</t>
  </si>
  <si>
    <t>CANTONEIRA FERRO GALVANIZADO DE ABAS IGUAIS, 1" X 1/8" (L X E) , 1,20KG/M</t>
  </si>
  <si>
    <t>1327</t>
  </si>
  <si>
    <t>CHAPA DE ACO FINA A FRIO BITOLA MSG 24, E = 0,60 MM (4,80 KG/M2)</t>
  </si>
  <si>
    <t>11447</t>
  </si>
  <si>
    <t>DOBRADICA EM LATAO, 3 " X 2 1/2 ", E= 1,9 A 2 MM, COM ANEL, CROMADO, TAMPA BOLA, COM PARAFUSOS</t>
  </si>
  <si>
    <t>8 COBERTURA</t>
  </si>
  <si>
    <t>8.1</t>
  </si>
  <si>
    <t>GI75.0062.01</t>
  </si>
  <si>
    <t>MÃO DE OBRA PARA JATEAMENTO E PINTURA EM ESTRUTURA METÁLICA, CONFORME ESPECIFICAÇÃO</t>
  </si>
  <si>
    <t>GI75.0062.02</t>
  </si>
  <si>
    <t>PRIMER EPOXÍDICO BASE ZINCO ARMATEC ZN LT 900ML</t>
  </si>
  <si>
    <t>GI75.0062.03</t>
  </si>
  <si>
    <t>ESMALTE EPOXÍDICO LT 2,7L</t>
  </si>
  <si>
    <t>GI75.0062.04</t>
  </si>
  <si>
    <t>ESMALTE POLIURETANO ALIFÁTICO GL 3,6L</t>
  </si>
  <si>
    <t>8.2</t>
  </si>
  <si>
    <t>ORSE-I-11842</t>
  </si>
  <si>
    <t>CALHA EM FIBRA VIDRO,COM 6MM FORNECIMENTO E INSTALAÇÃO</t>
  </si>
  <si>
    <t>8.3</t>
  </si>
  <si>
    <t>156</t>
  </si>
  <si>
    <t>ADESIVO ESTRUTURAL A BASE DE RESINA EPOXI, BICOMPONENTE, FLUIDO</t>
  </si>
  <si>
    <t>8.4</t>
  </si>
  <si>
    <t>88323U</t>
  </si>
  <si>
    <t>TELHADISTA COM ENCARGOS COMPLEMENTARES</t>
  </si>
  <si>
    <t>GI75.0061.01</t>
  </si>
  <si>
    <t>TELHA TRAPEZOIDAL PERFIL LR25CAL CURVA CALANDRADA CONVEXA COM FILME DE PROTEÇÃO NA FACE A EM CHAPA DE AÇO PRÉ-PINTADA</t>
  </si>
  <si>
    <t>GI75.0061.02</t>
  </si>
  <si>
    <t>CHAPA-ARREMATE RUFO LATERAL/PINGADEIRA EM CHAPA DE AÇO PRÉ-PINTADA</t>
  </si>
  <si>
    <t>GI75.0061.03</t>
  </si>
  <si>
    <t>PÇ</t>
  </si>
  <si>
    <t>FECHAMENTO DE ONDA INFERIOR LR25</t>
  </si>
  <si>
    <t>GI75.0061.04</t>
  </si>
  <si>
    <t>RL</t>
  </si>
  <si>
    <t>FITA DE VEDAÇÃO TRACKY TAPE (2,31X12,5) ROLO 13,7 M (ROLOS)</t>
  </si>
  <si>
    <t>GI75.0061.05</t>
  </si>
  <si>
    <t>CTO</t>
  </si>
  <si>
    <t>PARAFUSO - FIXACAO 1/4 - 14 X 1" - INOX DUOMETAL</t>
  </si>
  <si>
    <t>GI75.0061.06</t>
  </si>
  <si>
    <t>PARAFUSO - COSTURA 1/4 - 14 X 7/8" - INOX DUOMETAL</t>
  </si>
  <si>
    <t>93281U</t>
  </si>
  <si>
    <t>GUINCHO ELÉTRICO DE COLUNA, CAPACIDADE 400 KG, COM MOTO FREIO, MOTOR TRIFÁSICO DE 1,25 CV - CHP DIURNO. AF_03/2016</t>
  </si>
  <si>
    <t>93282U</t>
  </si>
  <si>
    <t>GUINCHO ELÉTRICO DE COLUNA, CAPACIDADE 400 KG, COM MOTO FREIO, MOTOR TRIFÁSICO DE 1,25 CV - CHI DIURNO. AF_03/2016</t>
  </si>
  <si>
    <t>8.5</t>
  </si>
  <si>
    <t>1330</t>
  </si>
  <si>
    <t>CHAPA DE ACO GROSSA, ASTM A36, E = 1/4 " (6,35 MM) 49,79 KG/M2</t>
  </si>
  <si>
    <t>6391U-G</t>
  </si>
  <si>
    <t>SOLDA TOPO DESCENDENTE CHANFRADA ESPESSURA=1/4" CHAPA/PERFIL/TUBO ACO COM CONVERSOR DIESEL. - ELETRODO AWS E7018</t>
  </si>
  <si>
    <t>8.6</t>
  </si>
  <si>
    <t>1319</t>
  </si>
  <si>
    <t>CHAPA DE ACO FINA A QUENTE BITOLA MSG 3/16 ", E = 4,75 MM (38,00 KG/M2)</t>
  </si>
  <si>
    <t>8.7</t>
  </si>
  <si>
    <t>1321</t>
  </si>
  <si>
    <t>CHAPA DE ACO FINA A QUENTE BITOLA MSG 13, E = 2,25 MM (18,00 KG/M2)</t>
  </si>
  <si>
    <t>8.8</t>
  </si>
  <si>
    <t>8.9</t>
  </si>
  <si>
    <t>1333</t>
  </si>
  <si>
    <t>CHAPA DE ACO GROSSA, ASTM A36, E = 1/2 " (12,70 MM) 99,59 KG/M2</t>
  </si>
  <si>
    <t>8.10</t>
  </si>
  <si>
    <t>8.11</t>
  </si>
  <si>
    <t>8.12</t>
  </si>
  <si>
    <t>GI75.0064.01</t>
  </si>
  <si>
    <t>MÃO FRANCESA L 2"X3/16" X 3,63KG/M</t>
  </si>
  <si>
    <t>8.13</t>
  </si>
  <si>
    <t>GI75.0066.01</t>
  </si>
  <si>
    <t>BARRA LISA Ø12,5MM</t>
  </si>
  <si>
    <t>8.14</t>
  </si>
  <si>
    <t>GI75.0067.01</t>
  </si>
  <si>
    <t>BARRA LISA Ø30,16MM</t>
  </si>
  <si>
    <t>8.15</t>
  </si>
  <si>
    <t>GI75.0068.01</t>
  </si>
  <si>
    <t>BARRA LISA Ø9,53MM</t>
  </si>
  <si>
    <t>8.16</t>
  </si>
  <si>
    <t>GI75.0069.01</t>
  </si>
  <si>
    <t>PERFIL UDC 100X40X2,66MM</t>
  </si>
  <si>
    <t>8.17</t>
  </si>
  <si>
    <t>GI75.0070.01</t>
  </si>
  <si>
    <t>PERFIL UDC 200X75+25X2,66MM</t>
  </si>
  <si>
    <t>8.18</t>
  </si>
  <si>
    <t>GI75.0071.01</t>
  </si>
  <si>
    <t>PERFIL UDC 90X40X2,66MM</t>
  </si>
  <si>
    <t>8.19</t>
  </si>
  <si>
    <t>10962</t>
  </si>
  <si>
    <t>PERFIL "I" DE ACO LAMINADO, "W" 150 X 22,5</t>
  </si>
  <si>
    <t>8.20</t>
  </si>
  <si>
    <t>GI75.0065.01</t>
  </si>
  <si>
    <t>PERFIL W360x32,9</t>
  </si>
  <si>
    <t>8.21</t>
  </si>
  <si>
    <t>20</t>
  </si>
  <si>
    <t>ACO CA-25, 12,5 MM, VERGALHAO</t>
  </si>
  <si>
    <t>GI75.0072.01</t>
  </si>
  <si>
    <t>PORCA SEXTAVADA ROSCA GROSSA INOX, 1/2"</t>
  </si>
  <si>
    <t>GI75.0072.02</t>
  </si>
  <si>
    <t>PORCA SEXTAVADA ROSCA GROSSA INOX, 5/8"</t>
  </si>
  <si>
    <t>8.22</t>
  </si>
  <si>
    <t>GI75.0073.01</t>
  </si>
  <si>
    <t>PARAFUSO 10X120MM</t>
  </si>
  <si>
    <t>GI75.0073.02</t>
  </si>
  <si>
    <t>PORCA SEXTAVADA ROSCA GROSSA INOX, 7/16"</t>
  </si>
  <si>
    <t>8.23</t>
  </si>
  <si>
    <t>94218U</t>
  </si>
  <si>
    <t>TELHAMENTO COM TELHA ESTRUTURAL DE FIBROCIMENTO E= 6 MM, COM ATÉ 2 ÁGUAS, INCLUSO IÇAMENTO. AF_06/2016</t>
  </si>
  <si>
    <t>9 INSTALAÇÕES ELÉTRICAS</t>
  </si>
  <si>
    <t>9.1 REDE EM BAIXA TENSÃO</t>
  </si>
  <si>
    <t>9.1.1 QUADRO GERAL DE BAIXA TENSÃO</t>
  </si>
  <si>
    <t>9.1.1.1</t>
  </si>
  <si>
    <t>74131/8U-G1</t>
  </si>
  <si>
    <t>QUADRO DE DISTRIBUIÇÃO 380/220V, TRIFÁSICO, 6- HZ, SOBREPOR, INSTALAÇÃO INTERNA, GRAU DE PROTEÇÃO IP31 (CONFORME DIAGRAMA DO QDC)</t>
  </si>
  <si>
    <t>74130/6U-G1</t>
  </si>
  <si>
    <t>DISJUNTOR TERMOMAGNETICO TRIPOLAR 125A, FORNECIMENTO E INSTALACAO</t>
  </si>
  <si>
    <t>93654U</t>
  </si>
  <si>
    <t>DISJUNTOR MONOPOLAR TIPO DIN, CORRENTE NOMINAL DE 16A - FORNECIMENTO E INSTALAÇÃO. AF_04/2016</t>
  </si>
  <si>
    <t>93671U</t>
  </si>
  <si>
    <t>DISJUNTOR TRIPOLAR TIPO DIN, CORRENTE NOMINAL DE 32A - FORNECIMENTO E INSTALAÇÃO. AF_04/2016</t>
  </si>
  <si>
    <t>ORSE-C-09004</t>
  </si>
  <si>
    <t>DISJUNTOR TERMOMAGNETICO TRIPOLAR 80 A, PADRÃO DIN (EUROPEU - LINHA BRANCA), CURVA C, 5KA</t>
  </si>
  <si>
    <t>G75.0045</t>
  </si>
  <si>
    <t>DISPOSITIVO DE TENSÃO CONTRA SURTO (DPS), CLASSE II, 45 KVA</t>
  </si>
  <si>
    <t>G75.0046</t>
  </si>
  <si>
    <t>DISPOSITIVO DR, 2 POLOS, SENSIBILIDADE DE 30 MA, CORRENTE DE 25 A, TIPO AC</t>
  </si>
  <si>
    <t>9.1.2 QUADRO DE FORÇA</t>
  </si>
  <si>
    <t>9.1.2.1</t>
  </si>
  <si>
    <t>G75.0048</t>
  </si>
  <si>
    <t>DISJUNTOR MOTOR 3RV1011, 7 A 10A</t>
  </si>
  <si>
    <t>G75.0049</t>
  </si>
  <si>
    <t>CHAVE AUX FRONTAL 3RV1901-1E (1NA+1NF)</t>
  </si>
  <si>
    <t>93653U</t>
  </si>
  <si>
    <t>DISJUNTOR MONOPOLAR TIPO DIN, CORRENTE NOMINAL DE 10A - FORNECIMENTO E INSTALAÇÃO. AF_04/2016</t>
  </si>
  <si>
    <t>72343U-G1</t>
  </si>
  <si>
    <t>CONTATOR 3RT10 15-1AN11 220V-60HZ</t>
  </si>
  <si>
    <t>G75.0050</t>
  </si>
  <si>
    <t>RELE TEMPO 60S 220VCA</t>
  </si>
  <si>
    <t>G75.0051</t>
  </si>
  <si>
    <t>RELE DE FALTA DE FASE - 380V</t>
  </si>
  <si>
    <t>G75.0052</t>
  </si>
  <si>
    <t>BOTÃO DUPLO SEM SINALIZADOR 1NA 1NF</t>
  </si>
  <si>
    <t>ORSE-C-03808</t>
  </si>
  <si>
    <t>COMUTADOR DE 3 POSIÇÕES - SIEMENS OU SIMILAR</t>
  </si>
  <si>
    <t>G75.0053</t>
  </si>
  <si>
    <t>BOTÃO EMERGÊNCIA 1NF COM DESTRAVA GIRATÓRIA 40MM</t>
  </si>
  <si>
    <t>G75.0054</t>
  </si>
  <si>
    <t>BOTÃO SINALEIRO LED VERMELHO, 220V</t>
  </si>
  <si>
    <t>ORSE-C-03837-G1</t>
  </si>
  <si>
    <t>BORNE SAK 2,5MM</t>
  </si>
  <si>
    <t>G75.0055</t>
  </si>
  <si>
    <t>TAMPA BORNE SAK 2,5MM</t>
  </si>
  <si>
    <t>G75.0056</t>
  </si>
  <si>
    <t>POSTE PARA TRILHO EW-35</t>
  </si>
  <si>
    <t>74131/4U-G1</t>
  </si>
  <si>
    <t>9.1.3 CENTRO DE DISTRIBUIÇÃO DE ILUMINAÇÃO E TOMADAS</t>
  </si>
  <si>
    <t>9.1.3.1</t>
  </si>
  <si>
    <t>74131/4U-G2</t>
  </si>
  <si>
    <t>93668U</t>
  </si>
  <si>
    <t>DISJUNTOR TRIPOLAR TIPO DIN, CORRENTE NOMINAL DE 16A - FORNECIMENTO E INSTALAÇÃO. AF_04/2016</t>
  </si>
  <si>
    <t>9.1.3.2</t>
  </si>
  <si>
    <t>83463U-G1</t>
  </si>
  <si>
    <t>9.1.4 QUADRO DE INTERRUPTORES</t>
  </si>
  <si>
    <t>9.1.4.1</t>
  </si>
  <si>
    <t>39765</t>
  </si>
  <si>
    <t>QUADRO DE DISTRIBUICAO SEM BARRAMENTO, COM PORTA, DE EMBUTIR, EM CHAPA DE ACO GALVANIZADO, PARA 12 DISJUNTORES NEMA</t>
  </si>
  <si>
    <t>34653</t>
  </si>
  <si>
    <t>DISJUNTOR TIPO DIN/IEC, MONOPOLAR DE 6  ATE  32A</t>
  </si>
  <si>
    <t>88264U</t>
  </si>
  <si>
    <t>ELETRICISTA COM ENCARGOS COMPLEMENTARES</t>
  </si>
  <si>
    <t>88247U</t>
  </si>
  <si>
    <t>AUXILIAR DE ELETRICISTA COM ENCARGOS COMPLEMENTARES</t>
  </si>
  <si>
    <t>9.1.4.2</t>
  </si>
  <si>
    <t>39764</t>
  </si>
  <si>
    <t>QUADRO DE DISTRIBUICAO SEM BARRAMENTO, COM PORTA, DE EMBUTIR, EM CHAPA DE ACO GALVANIZADO, PARA 6 DISJUNTORES NEMA</t>
  </si>
  <si>
    <t>9.1.5 LUMINARIAS</t>
  </si>
  <si>
    <t>9.1.5.1</t>
  </si>
  <si>
    <t>GI75.0008.01</t>
  </si>
  <si>
    <t>PROJETOR LED INDUSTRIAL SOBREPOR 167W-90~305VAC, CORPO EM LIGA DE ALUMÍNIO INJETADO E LENTE EM POLICARBONATO COM ALÇA DE FIXAÇÃO E IP66. POTÊNCIA: 167 W.  TEMPERATURA DE COR: K=5000. TENSÃO: 90~305 V AC. REFERÊNCIA: PICINGUABA H200B CONEXLED</t>
  </si>
  <si>
    <t>9.1.5.2</t>
  </si>
  <si>
    <t>GI75.0009.01</t>
  </si>
  <si>
    <t>CONJUNTO DE PROJETORES DE LEDS COLORIDOS (SOBREPOR) FAIXO ELIPTICO 28W-220V, CORPO EM LIGA DE ALUMÍNIO. POTÊNCIA: 28 W.  TEMPERATURA DE COR: K=5000. TENSÃO:220~240 VAC. REFERÊNCIA: LEDLINE² 716 PHILIPS OU EQUIVALENTE</t>
  </si>
  <si>
    <t>9.1.5.3</t>
  </si>
  <si>
    <t>39396</t>
  </si>
  <si>
    <t>SENSOR DE PRESENCA BIVOLT COM FOTOCELULA PARA QUALQUER TIPO DE LAMPADA, POTENCIA MAXIMA *1000* W, USO EXTERNO</t>
  </si>
  <si>
    <t>GI75.0010.01</t>
  </si>
  <si>
    <t>PROJETOR EM LED 50W-220V, IP66, COM FOCO ORIENTÁVEL (ACIONADO POR FOTOCÉLULA). CORPO EM LIGA DE ALUMÍNIO INJETADO. FOTOCÉLULA: 1200 VA-220V. LÂMPADA: POTÊNCIA 50W, TEMPERATURA DE COR K=6000 (+283K), TENSÃO 220V. REFERÊNCIA: GUARAÚ CLH-LF50 DA CONEXLED OU EQUIVALENTE</t>
  </si>
  <si>
    <t>9.1.5.4</t>
  </si>
  <si>
    <t>GI75.0011.01</t>
  </si>
  <si>
    <t>BALIZADOR INSTALADO NO PISO, CORPO EM AÇO INOX, COM LED BRANCO QUENTE 2700K, LENTE DIFUSORA RESISTENTE AO TEMPO, GRAU DE PROTEÇÃO IP67. 2W-220V.  TEMPERATURA DE COR K=2700. REFERÊNCIA: NBPS0101 DA SYGON OU EQUIVALENTE</t>
  </si>
  <si>
    <t>9.1.5.5</t>
  </si>
  <si>
    <t>38780</t>
  </si>
  <si>
    <t>LAMPADA FLUORESCENTE COMPACTA 3U BRANCA 20 W, BASE E27 (127/220 V)</t>
  </si>
  <si>
    <t>GI75.0012.01</t>
  </si>
  <si>
    <t>ARANDELA DE SOBREPOR COM CORPO EM FERRO FUNDIDO PINTADA NA COR CINZA, DIFUSOR EM VIDRO TRANSPARENTE FRISADO COM UMA LÂMPADA FLUORESCENTE COMPACTA DE 20W-220V. TEMPERATURA DE COR K=6500. REFERÊNCIA: PHILIPS (MASTER PLE/D-20W230-UNI) OU EQUIVALENTE</t>
  </si>
  <si>
    <t>9.1.5.6</t>
  </si>
  <si>
    <t>9.1.5.7</t>
  </si>
  <si>
    <t>ORSE-I-09321</t>
  </si>
  <si>
    <t>LUMINÁRIA AUTÔNOMA INDICADOR DE SETA DE EMERGÊNCIA DE SOBREPOR P/ACLARAMENTO OU BALIZAMENTO MOD.LAU 2X11 C/2 LÂMPADAS 11W E BATERIA SELADA, UNITRON OU SIMILAR</t>
  </si>
  <si>
    <t>9.1.5.8</t>
  </si>
  <si>
    <t>GI75.0015.01</t>
  </si>
  <si>
    <t>CONECTOR EMENDA 3 POLOS 32A FLEXÍVEL 0,50-4,0MM 8621503 WAGO OU SIMILAR</t>
  </si>
  <si>
    <t>ORSE-I-04887</t>
  </si>
  <si>
    <t>PLUGUE PARA TOMADA, TIPO MACHO, 2P+T 10A</t>
  </si>
  <si>
    <t>GI75.0015.02</t>
  </si>
  <si>
    <t>PLUG PARA TOMADA, TIPO FÊMEA 2P + T 10A</t>
  </si>
  <si>
    <t>9.1.5.9</t>
  </si>
  <si>
    <t>ORSE-I-03804</t>
  </si>
  <si>
    <t>CABO DE COBRE PP CORDPLAST 2 X 2,5 MM2, 450/750V</t>
  </si>
  <si>
    <t>21127</t>
  </si>
  <si>
    <t>FITA ISOLANTE ADESIVA ANTICHAMA, USO ATE 750 V, EM ROLO DE 19 MM X 5 M</t>
  </si>
  <si>
    <t>9.1.5.10</t>
  </si>
  <si>
    <t>39258</t>
  </si>
  <si>
    <t>CABO MULTIPOLAR DE COBRE, FLEXIVEL, CLASSE 4 OU 5, ISOLACAO EM HEPR, COBERTURA EM PVC-ST2, ANTICHAMA BWF-B, 0,6/1 KV, 3 CONDUTORES DE 2,5 MM2</t>
  </si>
  <si>
    <t>9.1.6 INTERRUPTORES</t>
  </si>
  <si>
    <t>9.1.6.1</t>
  </si>
  <si>
    <t>91946U</t>
  </si>
  <si>
    <t>SUPORTE PARAFUSADO COM PLACA DE ENCAIXE 4" X 2" MÉDIO (1,30 M DO PISO) PARA PONTO ELÉTRICO - FORNECIMENTO E INSTALAÇÃO. AF_12/2015</t>
  </si>
  <si>
    <t>91958U</t>
  </si>
  <si>
    <t>INTERRUPTOR SIMPLES (2 MÓDULOS), 10A/250V, SEM SUPORTE E SEM PLACA - FORNECIMENTO E INSTALAÇÃO. AF_12/2015</t>
  </si>
  <si>
    <t>9.1.6.2</t>
  </si>
  <si>
    <t>91952U</t>
  </si>
  <si>
    <t>INTERRUPTOR SIMPLES (1 MÓDULO), 10A/250V, SEM SUPORTE E SEM PLACA - FORNECIMENTO E INSTALAÇÃO. AF_12/2015</t>
  </si>
  <si>
    <t>9.1.7 TOMADAS</t>
  </si>
  <si>
    <t>9.1.7.1</t>
  </si>
  <si>
    <t>91999U</t>
  </si>
  <si>
    <t>TOMADA BAIXA DE EMBUTIR (1 MÓDULO), 2P+T 20 A, SEM SUPORTE E SEM PLACA - FORNECIMENTO E INSTALAÇÃO. AF_12/2015</t>
  </si>
  <si>
    <t>9.1.7.2</t>
  </si>
  <si>
    <t>9.1.7.3</t>
  </si>
  <si>
    <t>ORSE-I-09761</t>
  </si>
  <si>
    <t>TOMADA EMBUTIR 3P+T, TIPO INDUSTRIAL, 32A, 220/240 REF:N-4249, COR AZUL, MARCA STECK OU SIMILAR</t>
  </si>
  <si>
    <t>9.1.7.4</t>
  </si>
  <si>
    <t>ORSE-I-09875</t>
  </si>
  <si>
    <t>TOMADA 4P + T, BLINDADA, DE SOBREPOR, 16A - 220V</t>
  </si>
  <si>
    <t>9.1.8 ELETRODUTOS</t>
  </si>
  <si>
    <t>9.1.8.1</t>
  </si>
  <si>
    <t>21128</t>
  </si>
  <si>
    <t>ELETRODUTO EM ACO GALVANIZADO ELETROLITICO, LEVE, DIAMETRO 3/4", PAREDE DE 0,90 MM</t>
  </si>
  <si>
    <t>39138</t>
  </si>
  <si>
    <t>ABRACADEIRA EM ACO PARA AMARRACAO DE ELETRODUTOS, TIPO U SIMPLES, COM 3/4"</t>
  </si>
  <si>
    <t>ORSE-I-03627</t>
  </si>
  <si>
    <t>VERGALHÃO ROSCAL 5/16" X 3000M, CARGA 390KGF, ( REF.: MOPA OU SIMILAR)</t>
  </si>
  <si>
    <t>39128</t>
  </si>
  <si>
    <t>ABRACADEIRA EM ACO PARA AMARRACAO DE ELETRODUTOS, TIPO D, COM 3/4" E CUNHA DE FIXACAO</t>
  </si>
  <si>
    <t>7568</t>
  </si>
  <si>
    <t>BUCHA DE NYLON SEM ABA S10, COM PARAFUSO DE 6,10 X 65 MM EM ACO ZINCADO COM ROSCA SOBERBA, CABECA CHATA E FENDA PHILLIPS</t>
  </si>
  <si>
    <t>4330</t>
  </si>
  <si>
    <t>PORCA ZINCADA, SEXTAVADA, DIAMETRO 5/16"</t>
  </si>
  <si>
    <t>ORSE-I-04419</t>
  </si>
  <si>
    <t>ARRUELA LISA DE 5/16"</t>
  </si>
  <si>
    <t>9.1.8.2</t>
  </si>
  <si>
    <t>2674</t>
  </si>
  <si>
    <t>ELETRODUTO DE PVC RIGIDO ROSCAVEL DE 3/4 ", SEM LUVA</t>
  </si>
  <si>
    <t>9.1.8.3</t>
  </si>
  <si>
    <t>2685</t>
  </si>
  <si>
    <t>ELETRODUTO DE PVC RIGIDO ROSCAVEL DE 1 ", SEM LUVA</t>
  </si>
  <si>
    <t>9.1.9 ELETRODUTOS FLEXÍVEIS</t>
  </si>
  <si>
    <t>9.1.9.1</t>
  </si>
  <si>
    <t>2446</t>
  </si>
  <si>
    <t>ELETRODUTO/DUTO PEAD FLEXIVEL PAREDE SIMPLES, CORRUGACAO HELICOIDAL, COR PRETA, SEM ROSCA, DE 2",  PARA CABEAMENTO SUBTERRANEO (NBR 15715)</t>
  </si>
  <si>
    <t>9.1.10 CABOS  (CONDUTORES)</t>
  </si>
  <si>
    <t>9.1.10.1</t>
  </si>
  <si>
    <t>1014</t>
  </si>
  <si>
    <t>CABO DE COBRE, FLEXIVEL, CLASSE 4 OU 5, ISOLACAO EM PVC/A, ANTICHAMA BWF-B, 1 CONDUTOR, 450/750 V, SECAO NOMINAL 2,5 MM2</t>
  </si>
  <si>
    <t>9.1.10.2</t>
  </si>
  <si>
    <t>981</t>
  </si>
  <si>
    <t>CABO DE COBRE, FLEXIVEL, CLASSE 4 OU 5, ISOLACAO EM PVC/A, ANTICHAMA BWF-B, 1 CONDUTOR, 450/750 V, SECAO NOMINAL 4 MM2</t>
  </si>
  <si>
    <t>9.1.10.3</t>
  </si>
  <si>
    <t>1022</t>
  </si>
  <si>
    <t>CABO DE COBRE, FLEXIVEL, CLASSE 4 OU 5, ISOLACAO EM PVC/A, ANTICHAMA BWF-B, COBERTURA PVC-ST1, ANTICHAMA BWF-B, 1 CONDUTOR, 0,6/1 KV, SECAO NOMINAL 2,5 MM2</t>
  </si>
  <si>
    <t>9.1.10.4</t>
  </si>
  <si>
    <t>994</t>
  </si>
  <si>
    <t>CABO DE COBRE, FLEXIVEL, CLASSE 4 OU 5, ISOLACAO EM PVC/A, ANTICHAMA BWF-B, COBERTURA PVC-ST1, ANTICHAMA BWF-B, 1 CONDUTOR, 0,6/1 KV, SECAO NOMINAL 6 MM2</t>
  </si>
  <si>
    <t>9.1.10.5</t>
  </si>
  <si>
    <t>995</t>
  </si>
  <si>
    <t>CABO DE COBRE, FLEXIVEL, CLASSE 4 OU 5, ISOLACAO EM PVC/A, ANTICHAMA BWF-B, COBERTURA PVC-ST1, ANTICHAMA BWF-B, 1 CONDUTOR, 0,6/1 KV, SECAO NOMINAL 16 MM2</t>
  </si>
  <si>
    <t>9.1.10.6</t>
  </si>
  <si>
    <t>996</t>
  </si>
  <si>
    <t>CABO DE COBRE, FLEXIVEL, CLASSE 4 OU 5, ISOLACAO EM PVC/A, ANTICHAMA BWF-B, COBERTURA PVC-ST1, ANTICHAMA BWF-B, 1 CONDUTOR, 0,6/1 KV, SECAO NOMINAL 25 MM2</t>
  </si>
  <si>
    <t>9.1.11 CAIXA DE INSPEÇÃO/PASSAGEM/LIGAÇÃO</t>
  </si>
  <si>
    <t>9.1.11.1</t>
  </si>
  <si>
    <t>CAIXA RETANGULAR 4" X 2" MÉDIA (1,30 M DO PISO), PVC, INSTALADA EM PAREDE - FORNECIMENTO E INSTALAÇÃO. AF_12/2015</t>
  </si>
  <si>
    <t>1872</t>
  </si>
  <si>
    <t>CAIXA DE PASSAGEM, EM PVC, DE 4" X 2", PARA ELETRODUTO FLEXIVEL CORRUGADO</t>
  </si>
  <si>
    <t>88629U</t>
  </si>
  <si>
    <t>ARGAMASSA TRAÇO 1:3 (CIMENTO E AREIA MÉDIA), PREPARO MANUAL. AF_08/2014</t>
  </si>
  <si>
    <t>9.1.11.2</t>
  </si>
  <si>
    <t>1873</t>
  </si>
  <si>
    <t>CAIXA DE PASSAGEM, EM PVC, DE 4" X 4", PARA ELETRODUTO FLEXIVEL CORRUGADO</t>
  </si>
  <si>
    <t>9.1.12 CONDULETES EM ALUMÍNIO</t>
  </si>
  <si>
    <t>9.1.12.1</t>
  </si>
  <si>
    <t>2580</t>
  </si>
  <si>
    <t>CONDULETE DE ALUMINIO TIPO X, PARA ELETRODUTO ROSCAVEL DE 3/4", COM TAMPA CEGA</t>
  </si>
  <si>
    <t>11950</t>
  </si>
  <si>
    <t>BUCHA DE NYLON SEM ABA S6, COM PARAFUSO DE 4,20 X 40 MM EM ACO ZINCADO COM ROSCA SOBERBA, CABECA CHATA E FENDA PHILLIPS</t>
  </si>
  <si>
    <t>9.1.13 CAIXAS DE PASSAGEM</t>
  </si>
  <si>
    <t>9.1.13.1</t>
  </si>
  <si>
    <t>7258</t>
  </si>
  <si>
    <t>TIJOLO CERAMICO MACICO *5 X 10 X 20* CM</t>
  </si>
  <si>
    <t>87316U</t>
  </si>
  <si>
    <t>ARGAMASSA TRAÇO 1:4 (CIMENTO E AREIA GROSSA) PARA CHAPISCO CONVENCIONAL, PREPARO MECÂNICO COM BETONEIRA 400 L. AF_06/2014</t>
  </si>
  <si>
    <t>88628U</t>
  </si>
  <si>
    <t>ARGAMASSA TRAÇO 1:3 (CIMENTO E AREIA MÉDIA), PREPARO MECÂNICO COM BETONEIRA 400 L. AF_08/2014</t>
  </si>
  <si>
    <t>94103U</t>
  </si>
  <si>
    <t>LASTRO DE VALA COM PREPARO DE FUNDO, LARGURA MENOR QUE 1,5 M, COM CAMADA DE BRITA, LANÇAMENTO MANUAL, EM LOCAL COM NÍVEL BAIXO DE INTERFERÊNCIA. AF_06/2016</t>
  </si>
  <si>
    <t>97734U</t>
  </si>
  <si>
    <t>PEÇA RETANGULAR PRÉ-MOLDADA, VOLUME DE CONCRETO DE 10 A 30 LITROS, TAXA DE AÇO APROXIMADA DE 30KG/M³. AF_01/2018</t>
  </si>
  <si>
    <t>6171U</t>
  </si>
  <si>
    <t>TAMPA DE CONCRETO ARMADO 60X60X5CM PARA CAIXA</t>
  </si>
  <si>
    <t>9.1.13.2</t>
  </si>
  <si>
    <t>9.1.13.3</t>
  </si>
  <si>
    <t>9.1.13.4</t>
  </si>
  <si>
    <t>9.1.13.5</t>
  </si>
  <si>
    <t>9.1.13.6</t>
  </si>
  <si>
    <t>9.1.14 PERFILADOS</t>
  </si>
  <si>
    <t>9.1.14.1</t>
  </si>
  <si>
    <t>39028</t>
  </si>
  <si>
    <t>PERFILADO PERFURADO SIMPLES 38 X 38 MM, CHAPA 22</t>
  </si>
  <si>
    <t>ORSE-I-03625</t>
  </si>
  <si>
    <t>GANCHO CURTO PARA PERFILADO, REF. MOPA OU SIMILAR</t>
  </si>
  <si>
    <t>ORSE-I-11591</t>
  </si>
  <si>
    <t>EMENDA INTERNA MÉDIA, TIPO "I", 38 X 38 MM</t>
  </si>
  <si>
    <t>ORSE-I-11593</t>
  </si>
  <si>
    <t>EMENDA INTERNA MÉDIA, TIPO "T", 38 X 38 MM</t>
  </si>
  <si>
    <t>ORSE-I-11798</t>
  </si>
  <si>
    <t>ACOPLAMENTO PARA ELETROCALHA METÁLICA 38 X 38MM</t>
  </si>
  <si>
    <t>ORSE-I-04417</t>
  </si>
  <si>
    <t>PARAFUSO CABEÇA LENTILHA 5/16"</t>
  </si>
  <si>
    <t>ORSE-I-04416</t>
  </si>
  <si>
    <t>ORSE-I-02003</t>
  </si>
  <si>
    <t>SAÍDA HORIZONTAL PARA ELETRODUTO 3/4" (REF. VL 33 VALEMAM OU SIMILAR)</t>
  </si>
  <si>
    <t>9.1.15 ELETROCALHAS</t>
  </si>
  <si>
    <t>9.1.15.1</t>
  </si>
  <si>
    <t>ORSE-I-00860</t>
  </si>
  <si>
    <t>ELETROCALHA METÁLICA PERFURADA 100 X 50 X 3000 MM (REF. MOPA OU SIMILAR)</t>
  </si>
  <si>
    <t>ORSE-I-12669</t>
  </si>
  <si>
    <t>REDUÇÃO CONCÊNTRICA 100 X 50MM PARA ELETROCALHA METÁLICA (REF. MOPA OU SIMILAR)</t>
  </si>
  <si>
    <t>ORSE-I-09868</t>
  </si>
  <si>
    <t>SUPORTE HORIZONTAL 100 X 50 MM PARA FIXAÇÃO DE ELETROCALHA METÁLICA ( REF.: MOPA OU SIMILAR)</t>
  </si>
  <si>
    <t>ORSE-I-09704</t>
  </si>
  <si>
    <t>TALA PLANA PERFURADA 100MM</t>
  </si>
  <si>
    <t>ORSE-I-06913</t>
  </si>
  <si>
    <t>FLANGE 100 X 50MM PARA ELETROCALHA METÁLICA (REF. MOPA OU SIMILAR)</t>
  </si>
  <si>
    <t>ORSE-I-04014</t>
  </si>
  <si>
    <t>CURVA DE INVERSÃO 100 X 50 MM PARA ELETROCALHA METÁLICA (REF.: MOPA OU SIMILAR)</t>
  </si>
  <si>
    <t>9.1.16 SERVIÇOS</t>
  </si>
  <si>
    <t>9.1.16.1</t>
  </si>
  <si>
    <t>91677U</t>
  </si>
  <si>
    <t>ENGENHEIRO ELETRICISTA COM ENCARGOS COMPLEMENTARES</t>
  </si>
  <si>
    <t>10 IMPERMEABILIZAÇÃO, ISOLAÇÃO TÉRMICA E ACÚSTICA</t>
  </si>
  <si>
    <t>10.1</t>
  </si>
  <si>
    <t>511</t>
  </si>
  <si>
    <t>PRIMER PARA MANTA ASFALTICA A BASE DE ASFALTO MODIFICADO DILUIDO EM SOLVENTE, APLICACAO A FRIO</t>
  </si>
  <si>
    <t>4015</t>
  </si>
  <si>
    <t>MANTA ASFALTICA ELASTOMERICA EM POLIESTER 4 MM, TIPO III, CLASSE B, ACABAMENTO PP (NBR 9952)</t>
  </si>
  <si>
    <t>7319</t>
  </si>
  <si>
    <t>TINTA ASFALTICA IMPERMEABILIZANTE DISPERSA EM AGUA, PARA MATERIAIS CIMENTICIOS</t>
  </si>
  <si>
    <t>88243U</t>
  </si>
  <si>
    <t>AJUDANTE ESPECIALIZADO COM ENCARGOS COMPLEMENTARES</t>
  </si>
  <si>
    <t>88270U</t>
  </si>
  <si>
    <t>IMPERMEABILIZADOR COM ENCARGOS COMPLEMENTARES</t>
  </si>
  <si>
    <t>10.2</t>
  </si>
  <si>
    <t>11 REVESTIMENTOS</t>
  </si>
  <si>
    <t>11.1</t>
  </si>
  <si>
    <t>87396U</t>
  </si>
  <si>
    <t>ARGAMASSA INDUSTRIALIZADA PARA CHAPISCO COLANTE, PREPARO COM MISTURADOR DE EIXO HORIZONTAL DE 300 KG. AF_06/2014</t>
  </si>
  <si>
    <t>11.2</t>
  </si>
  <si>
    <t>87313U</t>
  </si>
  <si>
    <t>ARGAMASSA TRAÇO 1:3 (CIMENTO E AREIA GROSSA) PARA CHAPISCO CONVENCIONAL, PREPARO MECÂNICO COM BETONEIRA 400 L. AF_06/2014</t>
  </si>
  <si>
    <t>11.3</t>
  </si>
  <si>
    <t>11.4</t>
  </si>
  <si>
    <t>11.5</t>
  </si>
  <si>
    <t>37411</t>
  </si>
  <si>
    <t>TELA DE ACO SOLDADA GALVANIZADA/ZINCADA PARA ALVENARIA, FIO  D = *1,24 MM, MALHA 25 X 25 MM</t>
  </si>
  <si>
    <t>87369U</t>
  </si>
  <si>
    <t>ARGAMASSA TRAÇO 1:2:8 (CIMENTO, CAL E AREIA MÉDIA) PARA EMBOÇO/MASSA ÚNICA/ASSENTAMENTO DE ALVENARIA DE VEDAÇÃO, PREPARO MANUAL. AF_06/2014</t>
  </si>
  <si>
    <t>11.6</t>
  </si>
  <si>
    <t>12 PINTURA</t>
  </si>
  <si>
    <t>12.1</t>
  </si>
  <si>
    <t>6085</t>
  </si>
  <si>
    <t>SELADOR ACRILICO PAREDES INTERNAS/EXTERNAS</t>
  </si>
  <si>
    <t>88310U</t>
  </si>
  <si>
    <t>PINTOR COM ENCARGOS COMPLEMENTARES</t>
  </si>
  <si>
    <t>12.2</t>
  </si>
  <si>
    <t>38877</t>
  </si>
  <si>
    <t>MASSA PARA TEXTURA LISA DE BASE ACRILICA, USO INTERNO E EXTERNO</t>
  </si>
  <si>
    <t>12.3</t>
  </si>
  <si>
    <t>3768</t>
  </si>
  <si>
    <t>LIXA EM FOLHA PARA FERRO, NUMERO 150</t>
  </si>
  <si>
    <t>5318</t>
  </si>
  <si>
    <t>SOLVENTE DILUENTE A BASE DE AGUARRAS</t>
  </si>
  <si>
    <t>7288</t>
  </si>
  <si>
    <t>TINTA ESMALTE SINTETICO PREMIUM FOSCO</t>
  </si>
  <si>
    <t>12.4</t>
  </si>
  <si>
    <t>5320</t>
  </si>
  <si>
    <t>REMOVEDOR DE TINTA OLEO/ESMALTE VERNIZ</t>
  </si>
  <si>
    <t>7307</t>
  </si>
  <si>
    <t>FUNDO ANTICORROSIVO PARA METAIS FERROSOS (ZARCAO)</t>
  </si>
  <si>
    <t>13 SERVIÇOS COMPLEMENTARES</t>
  </si>
  <si>
    <t>13.1</t>
  </si>
  <si>
    <t>Preço total por MÊS  .</t>
  </si>
  <si>
    <t>13.2</t>
  </si>
  <si>
    <t>3</t>
  </si>
  <si>
    <t>ACIDO MURIATICO, DILUICAO 10% A 12% PARA USO EM LIMPEZA</t>
  </si>
  <si>
    <t>14 PAISAGISMO / URBANIZAÇÃO</t>
  </si>
  <si>
    <t>14.1</t>
  </si>
  <si>
    <t>3324</t>
  </si>
  <si>
    <t>GRAMA BATATAIS EM PLACAS, SEM PLANTIO</t>
  </si>
  <si>
    <t>88441U</t>
  </si>
  <si>
    <t>JARDINEIRO COM ENCARGOS COMPLEMENTARES</t>
  </si>
  <si>
    <t>14.2</t>
  </si>
  <si>
    <t>4059</t>
  </si>
  <si>
    <t>MEIO-FIO OU GUIA DE CONCRETO, PRE-MOLDADO, COMP 1 M, *30 X 15/ 12* CM (H X L1/L2)</t>
  </si>
  <si>
    <t>14.3</t>
  </si>
  <si>
    <t>94963U</t>
  </si>
  <si>
    <t>CONCRETO FCK = 15MPA, TRAÇO 1:3,4:3,5 (CIMENTO/ AREIA MÉDIA/ BRITA 1)  - PREPARO MECÂNICO COM BETONEIRA 400 L. AF_07/2016</t>
  </si>
  <si>
    <t>73990/1U</t>
  </si>
  <si>
    <t>ARMACAO ACO CA-50 P/1,0M3 DE CONCRETO</t>
  </si>
  <si>
    <t>87893U</t>
  </si>
  <si>
    <t>CHAPISCO APLICADO EM ALVENARIA (SEM PRESENÇA DE VÃOS) E ESTRUTURAS DE CONCRETO DE FACHADA, COM COLHER DE PEDREIRO.  ARGAMASSA TRAÇO 1:3 COM PREPARO MANUAL. AF_06/2014</t>
  </si>
  <si>
    <t>87530U</t>
  </si>
  <si>
    <t>MASSA ÚNICA, PARA RECEBIMENTO DE PINTURA, EM ARGAMASSA TRAÇO 1:2:8, PREPARO MANUAL, APLICADA MANUALMENTE EM FACES INTERNAS DE PAREDES, ESPESSURA DE 20MM, COM EXECUÇÃO DE TALISCAS. AF_06/2014</t>
  </si>
  <si>
    <t>15 GERENCIAMENTO DE OBRAS / FISCALIZAÇÃO</t>
  </si>
  <si>
    <t>15.1 CANTEIRO DE OBRAS</t>
  </si>
  <si>
    <t>15.1.1</t>
  </si>
  <si>
    <t>3992</t>
  </si>
  <si>
    <t>TABUA DE MADEIRA APARELHADA *2,5 X 30* CM, MACARANDUBA, ANGELIM OU EQUIVALENTE DA REGIAO</t>
  </si>
  <si>
    <t>4433</t>
  </si>
  <si>
    <t>PECA DE MADEIRA NAO APARELHADA *7,5 X 7,5* CM (3 X 3 ") MACARANDUBA, ANGELIM OU EQUIVALENTE DA REGIAO</t>
  </si>
  <si>
    <t>5061</t>
  </si>
  <si>
    <t>PREGO DE ACO POLIDO COM CABECA 18 X 27 (2 1/2 X 10)</t>
  </si>
  <si>
    <t>7243</t>
  </si>
  <si>
    <t>TELHA DE ACO ZINCADO TRAPEZOIDAL, A = *40* MM, E = 0,5 MM, SEM PINTURA</t>
  </si>
  <si>
    <t>94974U</t>
  </si>
  <si>
    <t>CONCRETO MAGRO PARA LASTRO, TRAÇO 1:4,5:4,5 (CIMENTO/ AREIA MÉDIA/ BRITA 1)  - PREPARO MANUAL. AF_07/2016</t>
  </si>
  <si>
    <t>15.1.2</t>
  </si>
  <si>
    <t>10776</t>
  </si>
  <si>
    <t>LOCACAO DE CONTAINER 2,30  X  6,00 M, ALT. 2,50 M, PARA ESCRITORIO, SEM DIVISORIAS INTERNAS E SEM SANITARIO</t>
  </si>
  <si>
    <t>Preço total por MES  .</t>
  </si>
  <si>
    <t>15.1.3</t>
  </si>
  <si>
    <t>15.1.4</t>
  </si>
  <si>
    <t>4417</t>
  </si>
  <si>
    <t>SARRAFO DE MADEIRA NAO APARELHADA *2,5 X 7* CM, MACARANDUBA, ANGELIM OU EQUIVALENTE DA REGIAO</t>
  </si>
  <si>
    <t>4813</t>
  </si>
  <si>
    <t>PLACA DE OBRA (PARA CONSTRUCAO CIVIL) EM CHAPA GALVANIZADA *N. 22*, DE *2,0 X 1,125* M</t>
  </si>
  <si>
    <t>15.1.5</t>
  </si>
  <si>
    <t>4513</t>
  </si>
  <si>
    <t>PECA DE MADEIRA 3A/4A NATIVA/REGIONAL 5 X 5 CM</t>
  </si>
  <si>
    <t>6193</t>
  </si>
  <si>
    <t>TABUA MADEIRA 2A QUALIDADE 2,5 X 20,0CM (1 X 8") NAO APARELHADA</t>
  </si>
  <si>
    <t>10886</t>
  </si>
  <si>
    <t>EXTINTOR DE INCENDIO PORTATIL COM CARGA DE AGUA PRESSURIZADA DE 10 L, CLASSE A</t>
  </si>
  <si>
    <t>10891</t>
  </si>
  <si>
    <t>EXTINTOR DE INCENDIO PORTATIL COM CARGA DE PO QUIMICO SECO (PQS) DE 4 KG, CLASSE BC</t>
  </si>
  <si>
    <t>11455</t>
  </si>
  <si>
    <t>FECHO / TRINCO / FERROLHO FIO REDONDO, DE SOBREPOR, 8", EM ACO GALVANIZADO / ZINCADO</t>
  </si>
  <si>
    <t>11587</t>
  </si>
  <si>
    <t>FORRO DE PVC LISO, BRANCO, REGUA DE 10 CM, ESPESSURA DE 8 MM A 10 MM (COM COLOCACAO / SEM ESTRUTURA METALICA)</t>
  </si>
  <si>
    <t>73933/3U</t>
  </si>
  <si>
    <t>PORTA DE FERRO TIPO VENEZIANA, DE ABRIR, SEM BANDEIRA SEM FERRAGENS</t>
  </si>
  <si>
    <t>74130/1U</t>
  </si>
  <si>
    <t>DISJUNTOR TERMOMAGNETICO MONOPOLAR PADRAO NEMA (AMERICANO) 10 A 30A 240V, FORNECIMENTO E INSTALACAO</t>
  </si>
  <si>
    <t>83518U</t>
  </si>
  <si>
    <t>ALVENARIA EMBASAMENTO E=20 CM BLOCO CONCRETO</t>
  </si>
  <si>
    <t>84402U</t>
  </si>
  <si>
    <t>QUADRO DE DISTRIBUICAO DE ENERGIA P/ 6 DISJUNTORES TERMOMAGNETICOS MONOPOLARES SEM BARRAMENTO, DE EMBUTIR, EM CHAPA METALICA - FORNECIMENTO E INSTALACAO</t>
  </si>
  <si>
    <t>88487U</t>
  </si>
  <si>
    <t>APLICAÇÃO MANUAL DE PINTURA COM TINTA LÁTEX PVA EM PAREDES, DUAS DEMÃOS. AF_06/2014</t>
  </si>
  <si>
    <t>91170U</t>
  </si>
  <si>
    <t>FIXAÇÃO DE TUBOS HORIZONTAIS DE PVC, CPVC OU COBRE DIÂMETROS MENORES OU IGUAIS A 40 MM OU ELETROCALHAS ATÉ 150MM DE LARGURA, COM ABRAÇADEIRA METÁLICA RÍGIDA TIPO D 1/2?, FIXADA EM PERFILADO EM LAJE. AF_05/2015</t>
  </si>
  <si>
    <t>91173U</t>
  </si>
  <si>
    <t>FIXAÇÃO DE TUBOS VERTICAIS DE PPR DIÂMETROS MENORES OU IGUAIS A 40 MM COM ABRAÇADEIRA METÁLICA RÍGIDA TIPO D 1/2", FIXADA EM PERFILADO EM ALVENARIA. AF_05/2015</t>
  </si>
  <si>
    <t>91862U</t>
  </si>
  <si>
    <t>ELETRODUTO RÍGIDO ROSCÁVEL, PVC, DN 20 MM (1/2"), PARA CIRCUITOS TERMINAIS, INSTALADO EM FORRO - FORNECIMENTO E INSTALAÇÃO. AF_12/2015</t>
  </si>
  <si>
    <t>91870U</t>
  </si>
  <si>
    <t>ELETRODUTO RÍGIDO ROSCÁVEL, PVC, DN 20 MM (1/2"), PARA CIRCUITOS TERMINAIS, INSTALADO EM PAREDE - FORNECIMENTO E INSTALAÇÃO. AF_12/2015</t>
  </si>
  <si>
    <t>91911U</t>
  </si>
  <si>
    <t>CURVA 90 GRAUS PARA ELETRODUTO, PVC, ROSCÁVEL, DN 20 MM (1/2"), PARA CIRCUITOS TERMINAIS, INSTALADA EM PAREDE - FORNECIMENTO E INSTALAÇÃO. AF_12/2015</t>
  </si>
  <si>
    <t>91924U</t>
  </si>
  <si>
    <t>CABO DE COBRE FLEXÍVEL ISOLADO, 1,5 MM², ANTI-CHAMA 450/750 V, PARA CIRCUITOS TERMINAIS - FORNECIMENTO E INSTALAÇÃO. AF_12/2015</t>
  </si>
  <si>
    <t>91937U</t>
  </si>
  <si>
    <t>CAIXA OCTOGONAL 3" X 3", PVC, INSTALADA EM LAJE - FORNECIMENTO E INSTALAÇÃO. AF_12/2015</t>
  </si>
  <si>
    <t>92000U</t>
  </si>
  <si>
    <t>TOMADA BAIXA DE EMBUTIR (1 MÓDULO), 2P+T 10 A, INCLUINDO SUPORTE E PLACA - FORNECIMENTO E INSTALAÇÃO. AF_12/2015</t>
  </si>
  <si>
    <t>92025U</t>
  </si>
  <si>
    <t>INTERRUPTOR SIMPLES (1 MÓDULO) COM 2 TOMADAS DE EMBUTIR 2P+T 10 A,  INCLUINDO SUPORTE E PLACA - FORNECIMENTO E INSTALAÇÃO. AF_12/2015</t>
  </si>
  <si>
    <t>92543U</t>
  </si>
  <si>
    <t>TRAMA DE MADEIRA COMPOSTA POR TERÇAS PARA TELHADOS DE ATÉ 2 ÁGUAS PARA TELHA ONDULADA DE FIBROCIMENTO, METÁLICA, PLÁSTICA OU TERMOACÚSTICA, INCLUSO TRANSPORTE VERTICAL. AF_12/2015</t>
  </si>
  <si>
    <t>93040U</t>
  </si>
  <si>
    <t>LÂMPADA FLUORESCENTE COMPACTA 15 W 2U, BASE E27 - FORNECIMENTO E INSTALAÇÃO</t>
  </si>
  <si>
    <t>93358U</t>
  </si>
  <si>
    <t>ESCAVAÇÃO MANUAL DE VALA COM PROFUNDIDADE MENOR OU IGUAL A 1,30 M. AF_03/2016</t>
  </si>
  <si>
    <t>94210U</t>
  </si>
  <si>
    <t>TELHAMENTO COM TELHA ONDULADA DE FIBROCIMENTO E = 6 MM, COM RECOBRIMENTO LATERAL DE 1 1/4 DE ONDA PARA TELHADO COM INCLINAÇÃO MÁXIMA DE 10°, COM ATÉ 2 ÁGUAS, INCLUSO IÇAMENTO. AF_06/2016</t>
  </si>
  <si>
    <t>94559U</t>
  </si>
  <si>
    <t>JANELA DE AÇO BASCULANTE, FIXAÇÃO COM ARGAMASSA, SEM VIDROS, PADRONIZADA. AF_07/2016</t>
  </si>
  <si>
    <t>95240U</t>
  </si>
  <si>
    <t>LASTRO DE CONCRETO MAGRO, APLICADO EM PISOS OU RADIERS, ESPESSURA DE 3 CM. AF_07_2016</t>
  </si>
  <si>
    <t>95241U</t>
  </si>
  <si>
    <t>LASTRO DE CONCRETO MAGRO, APLICADO EM PISOS OU RADIERS, ESPESSURA DE 5 CM. AF_07_2016</t>
  </si>
  <si>
    <t>95805U</t>
  </si>
  <si>
    <t>CONDULETE DE PVC, TIPO B, PARA ELETRODUTO DE PVC SOLDÁVEL DN 25 MM (3/4''), APARENTE - FORNECIMENTO E INSTALAÇÃO. AF_11/2016</t>
  </si>
  <si>
    <t>95811U</t>
  </si>
  <si>
    <t>CONDULETE DE PVC, TIPO LB, PARA ELETRODUTO DE PVC SOLDÁVEL DN 25 MM (3/4''), APARENTE - FORNECIMENTO E INSTALAÇÃO. AF_11/2016</t>
  </si>
  <si>
    <t>97586U</t>
  </si>
  <si>
    <t>LUMINÁRIA TIPO CALHA, DE SOBREPOR, COM 2 LÂMPADAS TUBULARES DE 36 W - FORNECIMENTO E INSTALAÇÃO. AF_11/2017</t>
  </si>
  <si>
    <t>97593U</t>
  </si>
  <si>
    <t>LUMINÁRIA TIPO SPOT, DE SOBREPOR, COM 1 LÂMPADA DE 15 W - FORNECIMENTO E INSTALAÇÃO. AF_11/2017</t>
  </si>
  <si>
    <t>98441U</t>
  </si>
  <si>
    <t>PAREDE DE MADEIRA COMPENSADA PARA CONSTRUÇÃO TEMPORÁRIA EM CHAPA SIMPLES, EXTERNA, COM ÁREA LÍQUIDA MAIOR OU IGUAL A 6 M², SEM VÃO. AF_05/2018</t>
  </si>
  <si>
    <t>98442U</t>
  </si>
  <si>
    <t>PAREDE DE MADEIRA COMPENSADA PARA CONSTRUÇÃO TEMPORÁRIA EM CHAPA SIMPLES, EXTERNA, COM ÁREA LÍQUIDA MENOR QUE 6 M², SEM VÃO. AF_05/2018</t>
  </si>
  <si>
    <t>98443U</t>
  </si>
  <si>
    <t>PAREDE DE MADEIRA COMPENSADA PARA CONSTRUÇÃO TEMPORÁRIA EM CHAPA SIMPLES, INTERNA, COM ÁREA LÍQUIDA MAIOR OU IGUAL A 6 M², SEM VÃO. AF_05/2018</t>
  </si>
  <si>
    <t>98444U</t>
  </si>
  <si>
    <t>PAREDE DE MADEIRA COMPENSADA PARA CONSTRUÇÃO TEMPORÁRIA EM CHAPA SIMPLES, INTERNA, COM ÁREA LÍQUIDA MENOR QUE 6 M², SEM VÃO. AF_05/2018</t>
  </si>
  <si>
    <t>98445U</t>
  </si>
  <si>
    <t>PAREDE DE MADEIRA COMPENSADA PARA CONSTRUÇÃO TEMPORÁRIA EM CHAPA SIMPLES, EXTERNA, COM ÁREA LÍQUIDA MAIOR OU IGUAL A 6 M², COM VÃO. AF_05/2018</t>
  </si>
  <si>
    <t>98446U</t>
  </si>
  <si>
    <t>PAREDE DE MADEIRA COMPENSADA PARA CONSTRUÇÃO TEMPORÁRIA EM CHAPA SIMPLES, EXTERNA, COM ÁREA LÍQUIDA MENOR QUE 6 M², COM VÃO. AF_05/2018</t>
  </si>
  <si>
    <t>98447U</t>
  </si>
  <si>
    <t>PAREDE DE MADEIRA COMPENSADA PARA CONSTRUÇÃO TEMPORÁRIA EM CHAPA SIMPLES, INTERNA, COM ÁREA LÍQUIDA MAIOR OU IGUAL A 6 M², COM VÃO. AF_05/2018</t>
  </si>
  <si>
    <t>98448U</t>
  </si>
  <si>
    <t>PAREDE DE MADEIRA COMPENSADA PARA CONSTRUÇÃO TEMPORÁRIA EM CHAPA SIMPLES, INTERNA, COM ÁREA LÍQUIDA MENOR QUE 6 M², COM VÃO. AF_05/2018</t>
  </si>
  <si>
    <t>15.1.6</t>
  </si>
  <si>
    <t>3080</t>
  </si>
  <si>
    <t>CJ</t>
  </si>
  <si>
    <t>FECHADURA DE EMBUTIR PARA PORTA EXTERNA / ENTRADA, MAQUINA 40 MM, COM CILINDRO, MACANETA ALAVANCA E ESPELHO EM METAL CROMADO - NIVEL SEGURANCA MEDIO - COMPLETA</t>
  </si>
  <si>
    <t>37525</t>
  </si>
  <si>
    <t>TELA PLASTICA TECIDA LISTRADA BRANCA E LARANJA, TIPO GUARDA CORPO, EM POLIETILENO MONOFILADO, ROLO 1,20 X 50 M (L X C)</t>
  </si>
  <si>
    <t>74166/1U</t>
  </si>
  <si>
    <t>CAIXA DE INSPEÇÃO EM CONCRETO PRÉ-MOLDADO DN 60CM COM TAMPA H= 60CM - FORNECIMENTO E INSTALACAO</t>
  </si>
  <si>
    <t>86934U</t>
  </si>
  <si>
    <t>BANCADA DE MÁRMORE SINTÉTICO 120 X 60CM, COM CUBA INTEGRADA, INCLUSO SIFÃO TIPO FLEXÍVEL EM PVC, VÁLVULA EM PLÁSTICO CROMADO TIPO AMERICANA E TORNEIRA CROMADA LONGA, DE PAREDE, PADRÃO POPULAR - FORNECIMENTO E INSTALAÇÃO. AF_12/2013</t>
  </si>
  <si>
    <t>86943U</t>
  </si>
  <si>
    <t>LAVATÓRIO LOUÇA BRANCA SUSPENSO, 29,5 X 39CM OU EQUIVALENTE, PADRÃO POPULAR, INCLUSO SIFÃO FLEXÍVEL EM PVC, VÁLVULA E ENGATE FLEXÍVEL 30CM EM PLÁSTICO E TORNEIRA CROMADA DE MESA, PADRÃO POPULAR - FORNECIMENTO E INSTALAÇÃO. AF_12/2013</t>
  </si>
  <si>
    <t>89711U</t>
  </si>
  <si>
    <t>TUBO PVC, SERIE NORMAL, ESGOTO PREDIAL, DN 40 MM, FORNECIDO E INSTALADO EM RAMAL DE DESCARGA OU RAMAL DE ESGOTO SANITÁRIO. AF_12/2014</t>
  </si>
  <si>
    <t>89714U</t>
  </si>
  <si>
    <t>TUBO PVC, SERIE NORMAL, ESGOTO PREDIAL, DN 100 MM, FORNECIDO E INSTALADO EM RAMAL DE DESCARGA OU RAMAL DE ESGOTO SANITÁRIO. AF_12/2014</t>
  </si>
  <si>
    <t>89724U</t>
  </si>
  <si>
    <t>JOELHO 90 GRAUS, PVC, SERIE NORMAL, ESGOTO PREDIAL, DN 40 MM, JUNTA SOLDÁVEL, FORNECIDO E INSTALADO EM RAMAL DE DESCARGA OU RAMAL DE ESGOTO SANITÁRIO. AF_12/2014</t>
  </si>
  <si>
    <t>89957U</t>
  </si>
  <si>
    <t>PONTO DE CONSUMO TERMINAL DE ÁGUA FRIA (SUBRAMAL) COM TUBULAÇÃO DE PVC, DN 25 MM, INSTALADO EM RAMAL DE ÁGUA, INCLUSOS RASGO E CHUMBAMENTO EM ALVENARIA. AF_12/2014</t>
  </si>
  <si>
    <t>90822U</t>
  </si>
  <si>
    <t>PORTA DE MADEIRA PARA PINTURA, SEMI-OCA (LEVE OU MÉDIA), 80X210CM, ESPESSURA DE 3,5CM, INCLUSO DOBRADIÇAS - FORNECIMENTO E INSTALAÇÃO. AF_08/2015</t>
  </si>
  <si>
    <t>92008U</t>
  </si>
  <si>
    <t>TOMADA BAIXA DE EMBUTIR (2 MÓDULOS), 2P+T 10 A, INCLUINDO SUPORTE E PLACA - FORNECIMENTO E INSTALAÇÃO. AF_12/2015</t>
  </si>
  <si>
    <t>92023U</t>
  </si>
  <si>
    <t>INTERRUPTOR SIMPLES (1 MÓDULO) COM 1 TOMADA DE EMBUTIR 2P+T 10 A,  INCLUINDO SUPORTE E PLACA - FORNECIMENTO E INSTALAÇÃO. AF_12/2015</t>
  </si>
  <si>
    <t>98102U</t>
  </si>
  <si>
    <t>CAIXA DE GORDURA SIMPLES, CIRCULAR, EM CONCRETO PRÉ-MOLDADO, DIÂMETRO INTERNO = 0,4 M, ALTURA INTERNA = 0,4 M. AF_05/2018</t>
  </si>
  <si>
    <t>15.1.7</t>
  </si>
  <si>
    <t>3659</t>
  </si>
  <si>
    <t>JUNCAO SIMPLES, PVC, DN 100 X 50 MM, SERIE NORMAL PARA ESGOTO PREDIAL</t>
  </si>
  <si>
    <t>3670</t>
  </si>
  <si>
    <t>JUNCAO SIMPLES, PVC, 45 GRAUS, DN 100 X 100 MM, SERIE NORMAL PARA ESGOTO PREDIAL</t>
  </si>
  <si>
    <t>9535U</t>
  </si>
  <si>
    <t>CHUVEIRO ELETRICO COMUM CORPO PLASTICO TIPO DUCHA, FORNECIMENTO E INSTALACAO</t>
  </si>
  <si>
    <t>11367</t>
  </si>
  <si>
    <t>PORTA DE MADEIRA, FOLHA LEVE (NBR 15930), E = *35* MM, NUCLEO COLMEIA, CAPA LISA EM HDF, ACABAMENTO MELAMINICO EM PADRAO MADEIRA</t>
  </si>
  <si>
    <t>11697</t>
  </si>
  <si>
    <t>MICTORIO COLETIVO ACO INOX (AISI 304), E = 0,8 MM, DE *100 X 40 X 30* CM (C X A X P)</t>
  </si>
  <si>
    <t>11712</t>
  </si>
  <si>
    <t>CAIXA SIFONADA PVC, 150 X 150 X 50 MM, COM GRELHA QUADRADA BRANCA (NBR 5688)</t>
  </si>
  <si>
    <t>21112</t>
  </si>
  <si>
    <t>VALVULA DE DESCARGA EM METAL CROMADO PARA MICTORIO COM ACIONAMENTO POR PRESSAO E FECHAMENTO AUTOMATICO</t>
  </si>
  <si>
    <t>72251U</t>
  </si>
  <si>
    <t>CABO DE COBRE NU 16MM2 - FORNECIMENTO E INSTALACAO</t>
  </si>
  <si>
    <t>73922/4U</t>
  </si>
  <si>
    <t>PISO CIMENTADO TRACO 1:4 (CIMENTO E AREIA) ACABAMENTO LISO ESPESSURA 2,0CM, PREPARO MANUAL DA ARGAMASSA</t>
  </si>
  <si>
    <t>84024U</t>
  </si>
  <si>
    <t>BARRA LISA TRACO 1:3 (CIMENTO E AREIA MEDIA), ESPESSURA 1,0CM, PREPARO MANUAL DA ARGAMASSA</t>
  </si>
  <si>
    <t>86888U</t>
  </si>
  <si>
    <t>VASO SANITÁRIO SIFONADO COM CAIXA ACOPLADA LOUÇA BRANCA - FORNECIMENTO E INSTALAÇÃO. AF_12/2013</t>
  </si>
  <si>
    <t>87777U</t>
  </si>
  <si>
    <t>EMBOÇO OU MASSA ÚNICA EM ARGAMASSA TRAÇO 1:2:8, PREPARO MANUAL, APLICADA MANUALMENTE EM PANOS DE FACHADA COM PRESENÇA DE VÃOS, ESPESSURA DE 25 MM. AF_06/2014</t>
  </si>
  <si>
    <t>87877U</t>
  </si>
  <si>
    <t>CHAPISCO APLICADO EM ALVENARIAS E ESTRUTURAS DE CONCRETO INTERNAS, COM ROLO PARA TEXTURA ACRÍLICA.  ARGAMASSA INDUSTRIALIZADA COM PREPARO EM MISTURADOR 300 KG. AF_06/2014</t>
  </si>
  <si>
    <t>87903U</t>
  </si>
  <si>
    <t>CHAPISCO APLICADO EM ALVENARIA (COM PRESENÇA DE VÃOS) E ESTRUTURAS DE CONCRETO DE FACHADA, COM ROLO PARA TEXTURA ACRÍLICA.  ARGAMASSA INDUSTRIALIZADA COM PREPARO EM MISTURADOR 300 KG. AF_06/2014</t>
  </si>
  <si>
    <t>89168U</t>
  </si>
  <si>
    <t>(COMPOSIÇÃO REPRESENTATIVA) DO SERVIÇO DE ALVENARIA DE VEDAÇÃO DE BLOCOS VAZADOS DE CERÂMICA DE 9X19X19CM (ESPESSURA 9CM), PARA EDIFICAÇÃO HABITACIONAL UNIFAMILIAR (CASA) E EDIFICAÇÃO PÚBLICA PADRÃO. AF_11/2014</t>
  </si>
  <si>
    <t>89171U</t>
  </si>
  <si>
    <t>(COMPOSIÇÃO REPRESENTATIVA) DO SERVIÇO DE REVESTIMENTO CERÂMICO PARA PISO COM PLACAS TIPO GRÉS DE DIMENSÕES 35X35 CM, PARA EDIFICAÇÃO HABITACIONAL UNIFAMILIAR (CASA) E EDIFICAÇÃO PÚBLICA PADRÃO. AF_11/2014</t>
  </si>
  <si>
    <t>89173U</t>
  </si>
  <si>
    <t>(COMPOSIÇÃO REPRESENTATIVA) DO SERVIÇO DE EMBOÇO/MASSA ÚNICA, APLICADO MANUALMENTE, TRAÇO 1:2:8, EM BETONEIRA DE 400L, PAREDES INTERNAS, COM EXECUÇÃO DE TALISCAS, EDIFICAÇÃO HABITACIONAL UNIFAMILIAR (CASAS) E EDIFICAÇÃO PÚBLICA PADRÃO. AF_12/2014</t>
  </si>
  <si>
    <t>89709U</t>
  </si>
  <si>
    <t>RALO SIFONADO, PVC, DN 100 X 40 MM, JUNTA SOLDÁVEL, FORNECIDO E INSTALADO EM RAMAL DE DESCARGA OU EM RAMAL DE ESGOTO SANITÁRIO. AF_12/2014</t>
  </si>
  <si>
    <t>89712U</t>
  </si>
  <si>
    <t>TUBO PVC, SERIE NORMAL, ESGOTO PREDIAL, DN 50 MM, FORNECIDO E INSTALADO EM RAMAL DE DESCARGA OU RAMAL DE ESGOTO SANITÁRIO. AF_12/2014</t>
  </si>
  <si>
    <t>89731U</t>
  </si>
  <si>
    <t>JOELHO 90 GRAUS, PVC, SERIE NORMAL, ESGOTO PREDIAL, DN 50 MM, JUNTA ELÁSTICA, FORNECIDO E INSTALADO EM RAMAL DE DESCARGA OU RAMAL DE ESGOTO SANITÁRIO. AF_12/2014</t>
  </si>
  <si>
    <t>89748U</t>
  </si>
  <si>
    <t>CURVA CURTA 90 GRAUS, PVC, SERIE NORMAL, ESGOTO PREDIAL, DN 100 MM, JUNTA ELÁSTICA, FORNECIDO E INSTALADO EM RAMAL DE DESCARGA OU RAMAL DE ESGOTO SANITÁRIO. AF_12/2014</t>
  </si>
  <si>
    <t>89784U</t>
  </si>
  <si>
    <t>TE, PVC, SERIE NORMAL, ESGOTO PREDIAL, DN 50 X 50 MM, JUNTA ELÁSTICA, FORNECIDO E INSTALADO EM RAMAL DE DESCARGA OU RAMAL DE ESGOTO SANITÁRIO. AF_12/2014</t>
  </si>
  <si>
    <t>89970U</t>
  </si>
  <si>
    <t>KIT DE REGISTRO DE PRESSÃO BRUTO DE LATÃO ¾", INCLUSIVE CONEXÕES, ROSCÁVEL, INSTALADO EM RAMAL DE ÁGUA FRIA - FORNECIMENTO E INSTALAÇÃO. AF_12/2014</t>
  </si>
  <si>
    <t>90443U</t>
  </si>
  <si>
    <t>RASGO EM ALVENARIA PARA RAMAIS/ DISTRIBUIÇÃO COM DIAMETROS MENORES OU IGUAIS A 40 MM. AF_05/2015</t>
  </si>
  <si>
    <t>90466U</t>
  </si>
  <si>
    <t>CHUMBAMENTO LINEAR EM ALVENARIA PARA RAMAIS/DISTRIBUIÇÃO COM DIÂMETROS MENORES OU IGUAIS A 40 MM. AF_05/2015</t>
  </si>
  <si>
    <t>91305U</t>
  </si>
  <si>
    <t>FECHADURA DE EMBUTIR PARA PORTA DE BANHEIRO, COMPLETA, ACABAMENTO PADRÃO POPULAR, INCLUSO EXECUÇÃO DE FURO - FORNECIMENTO E INSTALAÇÃO. AF_08/2015</t>
  </si>
  <si>
    <t>91863U</t>
  </si>
  <si>
    <t>ELETRODUTO RÍGIDO ROSCÁVEL, PVC, DN 25 MM (3/4"), PARA CIRCUITOS TERMINAIS, INSTALADO EM FORRO - FORNECIMENTO E INSTALAÇÃO. AF_12/2015</t>
  </si>
  <si>
    <t>91871U</t>
  </si>
  <si>
    <t>ELETRODUTO RÍGIDO ROSCÁVEL, PVC, DN 25 MM (3/4"), PARA CIRCUITOS TERMINAIS, INSTALADO EM PAREDE - FORNECIMENTO E INSTALAÇÃO. AF_12/2015</t>
  </si>
  <si>
    <t>91875U</t>
  </si>
  <si>
    <t>LUVA PARA ELETRODUTO, PVC, ROSCÁVEL, DN 25 MM (3/4"), PARA CIRCUITOS TERMINAIS, INSTALADA EM FORRO - FORNECIMENTO E INSTALAÇÃO. AF_12/2015</t>
  </si>
  <si>
    <t>91882U</t>
  </si>
  <si>
    <t>LUVA PARA ELETRODUTO, PVC, ROSCÁVEL, DN 20 MM (1/2"), PARA CIRCUITOS TERMINAIS, INSTALADA EM PAREDE - FORNECIMENTO E INSTALAÇÃO. AF_12/2015</t>
  </si>
  <si>
    <t>91890U</t>
  </si>
  <si>
    <t>CURVA 90 GRAUS PARA ELETRODUTO, PVC, ROSCÁVEL, DN 25 MM (3/4"), PARA CIRCUITOS TERMINAIS, INSTALADA EM FORRO - FORNECIMENTO E INSTALAÇÃO. AF_12/2015</t>
  </si>
  <si>
    <t>91959U</t>
  </si>
  <si>
    <t>INTERRUPTOR SIMPLES (2 MÓDULOS), 10A/250V, INCLUINDO SUPORTE E PLACA - FORNECIMENTO E INSTALAÇÃO. AF_12/2015</t>
  </si>
  <si>
    <t>91967U</t>
  </si>
  <si>
    <t>INTERRUPTOR SIMPLES (3 MÓDULOS), 10A/250V, INCLUINDO SUPORTE E PLACA - FORNECIMENTO E INSTALAÇÃO. AF_12/2015</t>
  </si>
  <si>
    <t>96985U</t>
  </si>
  <si>
    <t>HASTE DE ATERRAMENTO 5/8  PARA SPDA - FORNECIMENTO E INSTALAÇÃO. AF_12/2017</t>
  </si>
  <si>
    <t>97886U</t>
  </si>
  <si>
    <t>CAIXA ENTERRADA ELÉTRICA RETANGULAR, EM ALVENARIA COM TIJOLOS CERÂMICOS MACIÇOS, FUNDO COM BRITA, DIMENSÕES INTERNAS: 0,3X0,3X0,3 M. AF_05/2018</t>
  </si>
  <si>
    <t>15.1.8</t>
  </si>
  <si>
    <t>34636</t>
  </si>
  <si>
    <t>CAIXA D'AGUA EM POLIETILENO 1000 LITROS, COM TAMPA</t>
  </si>
  <si>
    <t>89408U</t>
  </si>
  <si>
    <t>JOELHO 90 GRAUS, PVC, SOLDÁVEL, DN 25MM, INSTALADO EM RAMAL DE DISTRIBUIÇÃO DE ÁGUA - FORNECIMENTO E INSTALAÇÃO. AF_12/2014</t>
  </si>
  <si>
    <t>89972U</t>
  </si>
  <si>
    <t>KIT DE REGISTRO DE GAVETA BRUTO DE LATÃO ¾", INCLUSIVE CONEXÕES, ROSCÁVEL, INSTALADO EM RAMAL DE ÁGUA FRIA - FORNECIMENTO E INSTALAÇÃO. AF_12/2014</t>
  </si>
  <si>
    <t>94648U</t>
  </si>
  <si>
    <t>TUBO, PVC, SOLDÁVEL, DN  25 MM, INSTALADO EM RESERVAÇÃO DE ÁGUA DE EDIFICAÇÃO QUE POSSUA RESERVATÓRIO DE FIBRA/FIBROCIMENTO   FORNECIMENTO E INSTALAÇÃO. AF_06/2016</t>
  </si>
  <si>
    <t>94688U</t>
  </si>
  <si>
    <t>TÊ, PVC, SOLDÁVEL, DN  25 MM INSTALADO EM RESERVAÇÃO DE ÁGUA DE EDIFICAÇÃO QUE POSSUA RESERVATÓRIO DE FIBRA/FIBROCIMENTO   FORNECIMENTO E INSTALAÇÃO. AF_06/2016</t>
  </si>
  <si>
    <t>94703U</t>
  </si>
  <si>
    <t>ADAPTADOR COM FLANGE E ANEL DE VEDAÇÃO, PVC, SOLDÁVEL, DN  25 MM X 3/4 , INSTALADO EM RESERVAÇÃO DE ÁGUA DE EDIFICAÇÃO QUE POSSUA RESERVATÓRIO DE FIBRA/FIBROCIMENTO   FORNECIMENTO E INSTALAÇÃO. AF_06/2016</t>
  </si>
  <si>
    <t>94796U</t>
  </si>
  <si>
    <t>TORNEIRA DE BÓIA REAL, ROSCÁVEL, 3/4", FORNECIDA E INSTALADA EM RESERVAÇÃO DE ÁGUA. AF_06/2016</t>
  </si>
  <si>
    <t>98461U</t>
  </si>
  <si>
    <t>ESTRUTURA DE MADEIRA PROVISÓRIA PARA SUPORTE DE CAIXA D?ÁGUA ELEVADA DE 1000 LITROS. AF_05/2018</t>
  </si>
  <si>
    <t>15.1.9</t>
  </si>
  <si>
    <t>88267U</t>
  </si>
  <si>
    <t>ENCANADOR OU BOMBEIRO HIDRÁULICO COM ENCARGOS COMPLEMENTARES</t>
  </si>
  <si>
    <t>15.1.10</t>
  </si>
  <si>
    <t>REDE PROVISÓRIA DE ENERGIA (LIGAÇÃO ENTRE ENTRADA DE ENERGIA, CANTEIRO E PONTOS DIVERSOS DE CONSUMOS NA OBRA, INCL. QUADROS, TOMADAS E EXTENSÕES)</t>
  </si>
  <si>
    <t>1003</t>
  </si>
  <si>
    <t>CABO DE COBRE, RIGIDO, CLASSE 2, ISOLACAO EM PVC/A, ANTICHAMA BWF-B, 1 CONDUTOR, 450/750 V, SECAO NOMINAL 4 MM2</t>
  </si>
  <si>
    <t>1008</t>
  </si>
  <si>
    <t>CABO DE COBRE, RIGIDO, CLASSE 2, ISOLACAO EM PVC/A, ANTICHAMA BWF-B, 1 CONDUTOR, 450/750 V, SECAO NOMINAL 6 MM2</t>
  </si>
  <si>
    <t>1019</t>
  </si>
  <si>
    <t>CABO DE COBRE, FLEXIVEL, CLASSE 4 OU 5, ISOLACAO EM PVC/A, ANTICHAMA BWF-B, COBERTURA PVC-ST1, ANTICHAMA BWF-B, 1 CONDUTOR, 0,6/1 KV, SECAO NOMINAL 35 MM2</t>
  </si>
  <si>
    <t>12128</t>
  </si>
  <si>
    <t>INTERRUPTOR SIMPLES 10A, 250V, CONJUNTO MONTADO PARA SOBREPOR 4" X 2" (CAIXA + MODULO)</t>
  </si>
  <si>
    <t>12147</t>
  </si>
  <si>
    <t>TOMADA 2P+T 10A, 250V, CONJUNTO MONTADO PARA SOBREPOR 4" X 2" (CAIXA + MODULO)</t>
  </si>
  <si>
    <t>13329</t>
  </si>
  <si>
    <t>SOQUETE DE PVC / TERMOPLASTICO BASE E27, COM RABICHO, PARA LAMPADAS</t>
  </si>
  <si>
    <t>34686</t>
  </si>
  <si>
    <t>DISJUNTOR TIPO DIN / IEC, MONOPOLAR DE 40  ATE 50A</t>
  </si>
  <si>
    <t>34705</t>
  </si>
  <si>
    <t>DISJUNTOR TERMOMAGNETICO TRIPOLAR 3  X 250 A/ICC - 25 KA</t>
  </si>
  <si>
    <t>34714</t>
  </si>
  <si>
    <t>DISJUNTOR TIPO DIN/IEC, TRIPOLAR 63 A</t>
  </si>
  <si>
    <t>3753</t>
  </si>
  <si>
    <t>LAMPADA FLUORESCENTE TUBULAR T10, DE 20 OU 40 W, BIVOLT</t>
  </si>
  <si>
    <t>74131/4U</t>
  </si>
  <si>
    <t>QUADRO DE DISTRIBUICAO DE ENERGIA DE EMBUTIR, EM CHAPA METALICA, PARA 18 DISJUNTORES TERMOMAGNETICOS MONOPOLARES, COM BARRAMENTO TRIFASICO E NEUTRO, FORNECIMENTO E INSTALACAO</t>
  </si>
  <si>
    <t>984</t>
  </si>
  <si>
    <t>CABO DE COBRE, RIGIDO, CLASSE 2, ISOLACAO EM PVC/A, ANTICHAMA BWF-B, 1 CONDUTOR, 450/750 V, SECAO NOMINAL 2,5 MM2</t>
  </si>
  <si>
    <t>15.1.11</t>
  </si>
  <si>
    <t>9867</t>
  </si>
  <si>
    <t>TUBO PVC, SOLDAVEL, DN 20 MM, AGUA FRIA (NBR-5648)</t>
  </si>
  <si>
    <t>9868</t>
  </si>
  <si>
    <t>TUBO PVC, SOLDAVEL, DN 25 MM, AGUA FRIA (NBR-5648)</t>
  </si>
  <si>
    <t>9869</t>
  </si>
  <si>
    <t>TUBO PVC, SOLDAVEL, DN 32 MM, AGUA FRIA (NBR-5648)</t>
  </si>
  <si>
    <t>20068</t>
  </si>
  <si>
    <t>TUBO PVC, SERIE R, DN 50 MM, PARA ESGOTO OU AGUAS PLUVIAIS PREDIAL (NBR 5688)</t>
  </si>
  <si>
    <t>9841</t>
  </si>
  <si>
    <t>TUBO PVC, SERIE R, DN 100 MM, PARA ESGOTO OU AGUAS PLUVIAIS PREDIAL (NBR 5688)</t>
  </si>
  <si>
    <t>15.2 ADMINISTRAÇÃO DA OBRA</t>
  </si>
  <si>
    <t>15.2.1</t>
  </si>
  <si>
    <t>40811</t>
  </si>
  <si>
    <t>ENGENHEIRO CIVIL DE OBRA JUNIOR (MENSALISTA)</t>
  </si>
  <si>
    <t>40863</t>
  </si>
  <si>
    <t>EXAMES - MENSALISTA (ENCARGOS COMPLEMENTARES) (COLETADO CAIXA)</t>
  </si>
  <si>
    <t>40864</t>
  </si>
  <si>
    <t>SEGURO - MENSALISTA (ENCARGOS COMPLEMENTARES) (COLETADO CAIXA)</t>
  </si>
  <si>
    <t>93557U</t>
  </si>
  <si>
    <t>EPI (ENCARGOS COMPLEMENTARES) - MENSALISTA</t>
  </si>
  <si>
    <t>95415U</t>
  </si>
  <si>
    <t>CURSO DE CAPACITAÇÃO PARA ENGENHEIRO CIVIL DE OBRA JÚNIOR (ENCARGOS COMPLEMENTARES) - MENSALISTA</t>
  </si>
  <si>
    <t>15.2.2</t>
  </si>
  <si>
    <t>40809</t>
  </si>
  <si>
    <t>ALMOXARIFE (MENSALISTA)</t>
  </si>
  <si>
    <t>40861</t>
  </si>
  <si>
    <t>TRANSPORTE - MENSALISTA (ENCARGOS COMPLEMENTARES) (COLETADO CAIXA)</t>
  </si>
  <si>
    <t>40862</t>
  </si>
  <si>
    <t>ALIMENTACAO - MENSALISTA (ENCARGOS COMPLEMENTARES) (COLETADO CAIXA)</t>
  </si>
  <si>
    <t>95413U</t>
  </si>
  <si>
    <t>CURSO DE CAPACITAÇÃO PARA ALMOXARIFE (ENCARGOS COMPLEMENTARES) - MENSALISTA</t>
  </si>
  <si>
    <t>15.2.3</t>
  </si>
  <si>
    <t>40943</t>
  </si>
  <si>
    <t>TECNICO EM SEGURANCA DO TRABALHO</t>
  </si>
  <si>
    <t>37370</t>
  </si>
  <si>
    <t>ALIMENTACAO - HORISTA (ENCARGOS COMPLEMENTARES) (COLETADO CAIXA)</t>
  </si>
  <si>
    <t>37371</t>
  </si>
  <si>
    <t>TRANSPORTE - HORISTA (ENCARGOS COMPLEMENTARES) (COLETADO CAIXA)</t>
  </si>
  <si>
    <t>37372</t>
  </si>
  <si>
    <t>EXAMES - HORISTA (ENCARGOS COMPLEMENTARES) (COLETADO CAIXA)</t>
  </si>
  <si>
    <t>37373</t>
  </si>
  <si>
    <t>SEGURO - HORISTA (ENCARGOS COMPLEMENTARES) (COLETADO CAIXA)</t>
  </si>
  <si>
    <t>88236U</t>
  </si>
  <si>
    <t>FERRAMENTAS (ENCARGOS COMPLEMENTARES) - HORISTA</t>
  </si>
  <si>
    <t>88237U</t>
  </si>
  <si>
    <t>EPI (ENCARGOS COMPLEMENTARES) - HORISTA</t>
  </si>
  <si>
    <t>95323U</t>
  </si>
  <si>
    <t>CURSO DE CAPACITAÇÃO PARA AUXILIAR TÉCNICO DE ENGENHARIA (ENCARGOS COMPLEMENTARES) - HORISTA</t>
  </si>
  <si>
    <t>Preço total por H  .</t>
  </si>
  <si>
    <t>15.2.4</t>
  </si>
  <si>
    <t>41776</t>
  </si>
  <si>
    <t>VIGIA NOTURNO, HORA EFETIVAMENTE TRABALHADA DE 22 H AS 5 H (COM ADICIONAL NOTURNO)</t>
  </si>
  <si>
    <t>95388U</t>
  </si>
  <si>
    <t>CURSO DE CAPACITAÇÃO PARA VIGIA NOTURNO (ENCARGOS COMPLEMENTARES) - HORISTA</t>
  </si>
  <si>
    <t>16 PISO</t>
  </si>
  <si>
    <t>16.1</t>
  </si>
  <si>
    <t>7334</t>
  </si>
  <si>
    <t>ADITIVO ADESIVO LIQUIDO PARA ARGAMASSAS DE REVESTIMENTOS CIMENTICIOS</t>
  </si>
  <si>
    <t>16.2</t>
  </si>
  <si>
    <t>4791</t>
  </si>
  <si>
    <t>ADESIVO ACRILICO/COLA DE CONTATO</t>
  </si>
  <si>
    <t>GI75.0172.01</t>
  </si>
  <si>
    <t>PISO VINILICO, ESPESSURA 7MM</t>
  </si>
  <si>
    <t>16.3</t>
  </si>
  <si>
    <t>3671</t>
  </si>
  <si>
    <t>JUNTA PLASTICA DE DILATACAO PARA PISOS, COR CINZA, 17 X 3 MM (ALTURA X ESPESSURA)</t>
  </si>
  <si>
    <t>4786</t>
  </si>
  <si>
    <t>PISO EM GRANILITE, MARMORITE OU GRANITINA, AGREGADO COR PRETO, CINZA, PALHA OU BRANCO, E=  *8* MM (INCLUSO EXECUCAO)</t>
  </si>
  <si>
    <t>ARGAMASSA TRAÇO 1:4 (CIMENTO E AREIA MÉDIA) PARA CONTRAPISO, PREPARO MANUAL. AF_06/2014</t>
  </si>
  <si>
    <t>17 INSTALAÇÕES ESPECIAIS</t>
  </si>
  <si>
    <t>17.1 SISTEMA DE PROTEÇÃO CONTRA DESCARGAS ATMOSFERICAS</t>
  </si>
  <si>
    <t>17.1.1 CAPTOR</t>
  </si>
  <si>
    <t>17.1.1.1</t>
  </si>
  <si>
    <t>ORSE-I-11095</t>
  </si>
  <si>
    <t>BARRA CHATA DE ALUMINIO 7/8" X 1/8"</t>
  </si>
  <si>
    <t>17.1.1.2</t>
  </si>
  <si>
    <t>ORSE-I-09714</t>
  </si>
  <si>
    <t>PARAFUSO SEXTAVADO ROSCA SOBERBA EM AÇO INOX, D=M6X45MM, REF:TEL-5346 OU SIMILAR (SPDA)</t>
  </si>
  <si>
    <t>4374</t>
  </si>
  <si>
    <t>BUCHA DE NYLON SEM ABA S10</t>
  </si>
  <si>
    <t>17.1.1.3</t>
  </si>
  <si>
    <t>ORSE-I-11900</t>
  </si>
  <si>
    <t>PORCA EM ALUMÍNIO 1/4"</t>
  </si>
  <si>
    <t>ORSE-I-11898</t>
  </si>
  <si>
    <t>PARAFUSO CABEÇA CHATA EM ALUMÍNIO 1/4" X 7/8"</t>
  </si>
  <si>
    <t>17.1.2 ELETRODUTOS</t>
  </si>
  <si>
    <t>17.1.2.1</t>
  </si>
  <si>
    <t>17.1.3 ELETRODOS DE TERRA</t>
  </si>
  <si>
    <t>17.1.3.1</t>
  </si>
  <si>
    <t>17.1.3.2</t>
  </si>
  <si>
    <t>17.1.3.3</t>
  </si>
  <si>
    <t>17.1.3.4</t>
  </si>
  <si>
    <t>17.1.3.5</t>
  </si>
  <si>
    <t>3379</t>
  </si>
  <si>
    <t>HASTE DE ATERRAMENTO EM ACO COM 3,00 M DE COMPRIMENTO E DN = 5/8", REVESTIDA COM BAIXA CAMADA DE COBRE, SEM CONECTOR</t>
  </si>
  <si>
    <t>17.1.3.6</t>
  </si>
  <si>
    <t>94102U</t>
  </si>
  <si>
    <t>LASTRO DE VALA COM PREPARO DE FUNDO, LARGURA MENOR QUE 1,5 M, COM CAMADA DE AREIA, LANÇAMENTO MANUAL, EM LOCAL COM NÍVEL BAIXO DE INTERFERÊNCIA. AF_06/2016</t>
  </si>
  <si>
    <t>ORSE-I-09723</t>
  </si>
  <si>
    <t>TAMPA REFORÇADA EM FERRO FUNDIDO D=300MM, C/ESCOTILHA QUADRADA E ARTICULADA, P/CX.ATERRAMENTO, REF:TEL-536 OU SIMILAR (SPDA)</t>
  </si>
  <si>
    <t>ORSE-I-09722</t>
  </si>
  <si>
    <t>CORPO DA CAIXA DE INSPEÇÃO EM PVC P/ATERRAMENTO D=300MM, REDONDA, H=300MM, REF: TEL-552 OU SIMILAR (SPDA)</t>
  </si>
  <si>
    <t>17.1.4 CABOS</t>
  </si>
  <si>
    <t>17.1.4.1</t>
  </si>
  <si>
    <t>867</t>
  </si>
  <si>
    <t>CABO DE COBRE NU 50 MM2 MEIO-DURO</t>
  </si>
  <si>
    <t>17.1.4.2</t>
  </si>
  <si>
    <t>857</t>
  </si>
  <si>
    <t>CABO DE COBRE NU 16 MM2 MEIO-DURO</t>
  </si>
  <si>
    <t>17.1.5 MATERIAIS E ACESSÓRIOS</t>
  </si>
  <si>
    <t>17.1.5.1</t>
  </si>
  <si>
    <t>ORSE-I-12350</t>
  </si>
  <si>
    <t>CARTUCHO P/ SOLDA EXOTERMICA NR115</t>
  </si>
  <si>
    <t>ORSE-I-10339</t>
  </si>
  <si>
    <t>MOLDE DE SOLDA EXOTÉRMICA TIPO "X" PARA CABO COBRE NU 50 MM²</t>
  </si>
  <si>
    <t>17.1.5.2</t>
  </si>
  <si>
    <t>ORSE-I-09595</t>
  </si>
  <si>
    <t>17.1.5.3</t>
  </si>
  <si>
    <t>1585</t>
  </si>
  <si>
    <t>TERMINAL METALICO A PRESSAO PARA 1 CABO DE 16 MM2, COM 1 FURO DE FIXACAO</t>
  </si>
  <si>
    <t>17.1.5.4</t>
  </si>
  <si>
    <t>1588</t>
  </si>
  <si>
    <t>TERMINAL METALICO A PRESSAO PARA 1 CABO DE 50 MM2, COM 1 FURO DE FIXACAO</t>
  </si>
  <si>
    <t>17.2 DRENAGEM</t>
  </si>
  <si>
    <t>17.2.1</t>
  </si>
  <si>
    <t>9875</t>
  </si>
  <si>
    <t>TUBO PVC, SOLDAVEL, DN 50 MM, PARA AGUA FRIA (NBR-5648)</t>
  </si>
  <si>
    <t>38383</t>
  </si>
  <si>
    <t>LIXA D'AGUA EM FOLHA, GRAO 100</t>
  </si>
  <si>
    <t>88248U</t>
  </si>
  <si>
    <t>AUXILIAR DE ENCANADOR OU BOMBEIRO HIDRÁULICO COM ENCARGOS COMPLEMENTARES</t>
  </si>
  <si>
    <t>17.2.2</t>
  </si>
  <si>
    <t>11677</t>
  </si>
  <si>
    <t>REGISTRO DE ESFERA, PVC, COM VOLANTE, VS, SOLDAVEL, DN 50 MM, COM CORPO DIVIDIDO</t>
  </si>
  <si>
    <t>20080</t>
  </si>
  <si>
    <t>ADESIVO PLASTICO PARA PVC, FRASCO COM 175 GR</t>
  </si>
  <si>
    <t>20083</t>
  </si>
  <si>
    <t>SOLUCAO LIMPADORA PARA PVC, FRASCO COM 1000 CM3</t>
  </si>
  <si>
    <t>17.2.3</t>
  </si>
  <si>
    <t>GI75.0018.01</t>
  </si>
  <si>
    <t>FILTRO FLUTUANTE FINO 1.1/4", COM VÁLVULA DE RETENÇÃO INTEGRADA, WISY OU SIMILAR</t>
  </si>
  <si>
    <t>17.2.4</t>
  </si>
  <si>
    <t>GI75.0019.01</t>
  </si>
  <si>
    <t>FILTRO EM AÇO INOX COM CARGA FILTRANTE AREIA, VAZÃO ATÉ 3500L/H, MODELO MAPI-16, MEKA OU SIMILAR</t>
  </si>
  <si>
    <t>17.2.5</t>
  </si>
  <si>
    <t>20078</t>
  </si>
  <si>
    <t>PASTA LUBRIFICANTE PARA TUBOS E CONEXOES COM JUNTA ELASTICA (USO EM PVC, ACO, POLIETILENO E OUTROS) ( DE *400* G)</t>
  </si>
  <si>
    <t>36365</t>
  </si>
  <si>
    <t>TUBO COLETOR DE ESGOTO PVC, JEI, DN 100 MM (NBR  7362)</t>
  </si>
  <si>
    <t>88246U</t>
  </si>
  <si>
    <t>ASSENTADOR DE TUBOS COM ENCARGOS COMPLEMENTARES</t>
  </si>
  <si>
    <t>17.2.6</t>
  </si>
  <si>
    <t>41936</t>
  </si>
  <si>
    <t>TUBO COLETOR DE ESGOTO, PVC, JEI, DN 150 MM  (NBR 7362)</t>
  </si>
  <si>
    <t>17.2.7</t>
  </si>
  <si>
    <t>41930</t>
  </si>
  <si>
    <t>TUBO COLETOR DE ESGOTO PVC, JEI, DN 200 MM (NBR 7362)</t>
  </si>
  <si>
    <t>17.2.8</t>
  </si>
  <si>
    <t>41932</t>
  </si>
  <si>
    <t>TUBO COLETOR DE ESGOTO PVC, JEI, DN 300 MM (NBR 7362)</t>
  </si>
  <si>
    <t>17.2.9</t>
  </si>
  <si>
    <t>Ralo Hemisférico 6", ferro fundido</t>
  </si>
  <si>
    <t>11709</t>
  </si>
  <si>
    <t>RALO FOFO SEMIESFERICO, 150 MM, PARA LAJES/ CALHAS</t>
  </si>
  <si>
    <t>17.2.10</t>
  </si>
  <si>
    <t>11708</t>
  </si>
  <si>
    <t>RALO FOFO SEMIESFERICO, 100 MM, PARA LAJES/ CALHAS</t>
  </si>
  <si>
    <t>17.2.11</t>
  </si>
  <si>
    <t>650</t>
  </si>
  <si>
    <t>BLOCO VEDACAO CONCRETO 9 X 19 X 39 CM (CLASSE C - NBR 6136)</t>
  </si>
  <si>
    <t>94097U</t>
  </si>
  <si>
    <t>PREPARO DE FUNDO DE VALA COM LARGURA MENOR QUE 1,5 M, EM LOCAL COM NÍVEL BAIXO DE INTERFERÊNCIA. AF_06/2016</t>
  </si>
  <si>
    <t>96920U</t>
  </si>
  <si>
    <t>ARGAMASSA TRAÇO 1:3 (CIMENTO E AREIA), PREPARO MECANICO , INCLUSO ADITIVO IMPERMEABILIZANTE</t>
  </si>
  <si>
    <t>97735U</t>
  </si>
  <si>
    <t>PEÇA RETANGULAR PRÉ-MOLDADA, VOLUME DE CONCRETO DE 30 A 100 LITROS, TAXA DE AÇO APROXIMADA DE 30KG/M³. AF_01/2018</t>
  </si>
  <si>
    <t>83627U</t>
  </si>
  <si>
    <t>TAMPAO FOFO ARTICULADO, CLASSE B125 CARGA MAX 12,5 T, REDONDO TAMPA 600 MM, REDE PLUVIAL/ESGOTO, P = CHAMINE CX AREIA / POCO VISITA ASSENTADO COM ARG CIM/AREIA 1:4, FORNECIMENTO E ASSENTAMENTO</t>
  </si>
  <si>
    <t>17.2.12</t>
  </si>
  <si>
    <t>17.2.13</t>
  </si>
  <si>
    <t>17.2.14</t>
  </si>
  <si>
    <t>17.2.15</t>
  </si>
  <si>
    <t>17.2.16</t>
  </si>
  <si>
    <t>17.2.17</t>
  </si>
  <si>
    <t>91678U</t>
  </si>
  <si>
    <t>ENGENHEIRO SANITARISTA COM ENCARGOS COMPLEMENTARES</t>
  </si>
  <si>
    <t>18 BDI</t>
  </si>
  <si>
    <t>18.1</t>
  </si>
  <si>
    <t>018.01</t>
  </si>
  <si>
    <t>BDI (25,22%)</t>
  </si>
  <si>
    <t>Sem composição de serviço</t>
  </si>
  <si>
    <t>Preço total arredondado por UN  .</t>
  </si>
  <si>
    <t>PLANILHA DE COMPOSIÇÕES AUXILIARES - REVISÃO 6</t>
  </si>
  <si>
    <t>ORSE-I-03703</t>
  </si>
  <si>
    <t>DISJUNTOR TRIPOLAR 80 A, PADRÃO DIN ( LINHA BRANCA ), CURVA DE DISPARO C, CORRENTE DE INTERRUPÇÃO 5KA, REF.: SIEMENS 5SX1 OU SIMILAR.</t>
  </si>
  <si>
    <t>TOTAL</t>
  </si>
  <si>
    <t>39471</t>
  </si>
  <si>
    <t>DISPOSITIVO DPS CLASSE II, 1 POLO, TENSAO MAXIMA DE 275 V, CORRENTE MAXIMA DE *45* KA (TIPO AC)</t>
  </si>
  <si>
    <t>39445</t>
  </si>
  <si>
    <t>1573</t>
  </si>
  <si>
    <t>TERMINAL A COMPRESSAO EM COBRE ESTANHADO PARA CABO 6 MM2, 1 FURO E 1 COMPRESSAO, PARA PARAFUSO DE FIXACAO M6</t>
  </si>
  <si>
    <t>GI75.0048.01</t>
  </si>
  <si>
    <t>GI75.0049.01</t>
  </si>
  <si>
    <t>GI75.0050.01</t>
  </si>
  <si>
    <t>GI75.0051.01</t>
  </si>
  <si>
    <t>GI75.0052.01</t>
  </si>
  <si>
    <t>ORSE-I-03004</t>
  </si>
  <si>
    <t>COMUTADOR DE 3 POSIÇÕES</t>
  </si>
  <si>
    <t>GI75.0053.01</t>
  </si>
  <si>
    <t>GI75.0054.01</t>
  </si>
  <si>
    <t>ORSE-I-04863</t>
  </si>
  <si>
    <t>BORNE SACK 2,5MM</t>
  </si>
  <si>
    <t>GI75.0055.01</t>
  </si>
  <si>
    <t>GI75.0056.01</t>
  </si>
  <si>
    <t>CRONOGRAMA FÍSICO-FINANCEIRO - REVISÃO 6</t>
  </si>
  <si>
    <t>ITEM</t>
  </si>
  <si>
    <t>DESCRIÇÃO</t>
  </si>
  <si>
    <t>VALORES DE SERVIÇOS COM BDI</t>
  </si>
  <si>
    <t xml:space="preserve"> CRONOGRAMA FÍSICO-FINANCEIRO </t>
  </si>
  <si>
    <t>ETAPAS DE EXECUÇÃO (MESES)</t>
  </si>
  <si>
    <t>01</t>
  </si>
  <si>
    <t>02</t>
  </si>
  <si>
    <t>03</t>
  </si>
  <si>
    <t>04</t>
  </si>
  <si>
    <t>05</t>
  </si>
  <si>
    <t>06</t>
  </si>
  <si>
    <t>07</t>
  </si>
  <si>
    <t>08</t>
  </si>
  <si>
    <t>TOTAL DE CADA ETAPA - R$</t>
  </si>
  <si>
    <t>PERCENTUAL DA ETAPA</t>
  </si>
  <si>
    <t>ACUMULADO ATÉ A ETAPA</t>
  </si>
  <si>
    <t>PERCENTUAL ACUMULADO</t>
  </si>
  <si>
    <t>CÓDIGO</t>
  </si>
  <si>
    <t>QUANTIDADE</t>
  </si>
  <si>
    <t>UND</t>
  </si>
  <si>
    <t>PREÇO</t>
  </si>
  <si>
    <t>IMPORTÂNCIA TOTAL</t>
  </si>
  <si>
    <t>% SIMPLES</t>
  </si>
  <si>
    <t>% ACUMULADO</t>
  </si>
  <si>
    <t>CLASSIFICAÇÃO</t>
  </si>
  <si>
    <t>6111</t>
  </si>
  <si>
    <t>SERVENTE</t>
  </si>
  <si>
    <t>6110</t>
  </si>
  <si>
    <t>SERRALHEIRO</t>
  </si>
  <si>
    <t>25957</t>
  </si>
  <si>
    <t>MONTADOR DE ESTRUTURAS METALICAS</t>
  </si>
  <si>
    <t>4750</t>
  </si>
  <si>
    <t>PEDREIRO</t>
  </si>
  <si>
    <t>1213</t>
  </si>
  <si>
    <t>CARPINTEIRO DE FORMAS</t>
  </si>
  <si>
    <t>29</t>
  </si>
  <si>
    <t>ACO CA-50, 20,0 MM, VERGALHAO</t>
  </si>
  <si>
    <t>4221</t>
  </si>
  <si>
    <t>OLEO DIESEL COMBUSTIVEL COMUM</t>
  </si>
  <si>
    <t>6160</t>
  </si>
  <si>
    <t>SOLDADOR</t>
  </si>
  <si>
    <t>33</t>
  </si>
  <si>
    <t>ACO CA-50, 8,0 MM, VERGALHAO</t>
  </si>
  <si>
    <t>2436</t>
  </si>
  <si>
    <t>ELETRICISTA</t>
  </si>
  <si>
    <t>34</t>
  </si>
  <si>
    <t>ACO CA-50, 10,0 MM, VERGALHAO</t>
  </si>
  <si>
    <t>2707</t>
  </si>
  <si>
    <t>ENGENHEIRO CIVIL DE OBRA PLENO</t>
  </si>
  <si>
    <t>36146</t>
  </si>
  <si>
    <t>PROTETOR SOLAR FPS 30, EMBALAGEM 2 LITROS</t>
  </si>
  <si>
    <t>4257</t>
  </si>
  <si>
    <t>OPERADOR DE MARTELETE OU MARTELETEIRO</t>
  </si>
  <si>
    <t>6117</t>
  </si>
  <si>
    <t>AUXILIAR DE CARPINTEIRO</t>
  </si>
  <si>
    <t>27</t>
  </si>
  <si>
    <t>ACO CA-50, 16,0 MM, VERGALHAO</t>
  </si>
  <si>
    <t>13333</t>
  </si>
  <si>
    <t>GRUPO DE SOLDAGEM C/ GERADOR A DIESEL 60 CV PARA SOLDA ELETRICA, SOBRE 04 RODAS, COM MOTOR 4 CILINDROS</t>
  </si>
  <si>
    <t>36153</t>
  </si>
  <si>
    <t>TALABARTE DE SEGURANCA, 2 MOSQUETOES TRAVA DUPLA *53* MM DE ABERTURA, COM ABSORVEDOR DE ENERGIA</t>
  </si>
  <si>
    <t>247</t>
  </si>
  <si>
    <t>AJUDANTE DE ELETRICISTA</t>
  </si>
  <si>
    <t>11301</t>
  </si>
  <si>
    <t>TAMPAO FOFO ARTICULADO, CLASSE B125 CARGA MAX 12,5 T, REDONDO TAMPA 600 MM, REDE PLUVIAL/ESGOTO</t>
  </si>
  <si>
    <t>378</t>
  </si>
  <si>
    <t>ARMADOR</t>
  </si>
  <si>
    <t>36144</t>
  </si>
  <si>
    <t>RESPIRADOR DESCARTAVEL SEM VALVULA DE EXALACAO, PFF 1</t>
  </si>
  <si>
    <t>12892</t>
  </si>
  <si>
    <t>LUVA RASPA DE COURO, CANO CURTO (PUNHO *7* CM)</t>
  </si>
  <si>
    <t>PAR</t>
  </si>
  <si>
    <t>39</t>
  </si>
  <si>
    <t>ACO CA-60, 5,0 MM, VERGALHAO</t>
  </si>
  <si>
    <t>37553</t>
  </si>
  <si>
    <t>ARGAMASSA INDUSTRIALIZADA PARA CHAPISCO COLANTE</t>
  </si>
  <si>
    <t>31</t>
  </si>
  <si>
    <t>ACO CA-50, 12,5 MM, VERGALHAO</t>
  </si>
  <si>
    <t>37623</t>
  </si>
  <si>
    <t>OPERADOR DE BETONEIRA ESTACIONARIA/MISTURADOR (COLETADO CAIXA)</t>
  </si>
  <si>
    <t>2355</t>
  </si>
  <si>
    <t>DESENHISTA DETALHISTA</t>
  </si>
  <si>
    <t>36149</t>
  </si>
  <si>
    <t>TRAVA-QUEDAS EM ACO PARA CORDA DE 12 MM, EXTENSOR DE 25 X 300 MM, COM MOSQUETAO TIPO GANCHO TRAVA DUPLA</t>
  </si>
  <si>
    <t>36150</t>
  </si>
  <si>
    <t>AVENTAL DE SEGURANCA DE RASPA DE COURO 1,00 X 0,60 M</t>
  </si>
  <si>
    <t>12893</t>
  </si>
  <si>
    <t>BOTA DE SEGURANCA COM BIQUEIRA DE ACO E COLARINHO ACOLCHOADO</t>
  </si>
  <si>
    <t>4230</t>
  </si>
  <si>
    <t>OPERADOR DE MAQUINAS E EQUIPAMENTOS</t>
  </si>
  <si>
    <t>38541</t>
  </si>
  <si>
    <t>PERFURATRIZ COM TORRE METALICA PARA EXECUCAO DE ESTACA HELICE CONTINUA, PROFUNDIDADE MAXIMA DE 30 M, DIAMETRO MAXIMO DE 800 MM, POTENCIA INSTALADA DE 268 HP, MESA ROTATIVA COM TORQUE MAXIMO DE 170 KNM</t>
  </si>
  <si>
    <t>32</t>
  </si>
  <si>
    <t>ACO CA-50, 6,3 MM, VERGALHAO</t>
  </si>
  <si>
    <t>4783</t>
  </si>
  <si>
    <t>PINTOR</t>
  </si>
  <si>
    <t>2711</t>
  </si>
  <si>
    <t>CARRINHO DE MAO DE ACO CAPACIDADE 50 A 60 L, PNEU COM CAMARA</t>
  </si>
  <si>
    <t>6175</t>
  </si>
  <si>
    <t>TECNICO EM SONDAGEM</t>
  </si>
  <si>
    <t>12815</t>
  </si>
  <si>
    <t>FITA CREPE ROLO DE 25 MM X 50 M</t>
  </si>
  <si>
    <t>12869</t>
  </si>
  <si>
    <t>TELHADOR</t>
  </si>
  <si>
    <t>41898</t>
  </si>
  <si>
    <t>MARTELO DEMOLIDOR PNEUMATICO MANUAL, PESO  DE 28 KG, COM SILENCIADOR</t>
  </si>
  <si>
    <t>38476</t>
  </si>
  <si>
    <t>ESCADA DUPLA DE ABRIR EM ALUMINIO, MODELO PINTOR, 8 DEGRAUS</t>
  </si>
  <si>
    <t>38399</t>
  </si>
  <si>
    <t>BOLSA DE LONA PARA FERRAMENTAS *50 X 35 X 25* CM</t>
  </si>
  <si>
    <t>11359</t>
  </si>
  <si>
    <t>ESMERILHADEIRA ANGULAR ELETRICA, DIAMETRO DO DISCO 7 '' (180 MM), ROTACAO 8500 RPM, POTENCIA 2400 W</t>
  </si>
  <si>
    <t>34783</t>
  </si>
  <si>
    <t>ENGENHEIRO ELETRICISTA</t>
  </si>
  <si>
    <t>7194</t>
  </si>
  <si>
    <t>TELHA DE FIBROCIMENTO ONDULADA E = 6 MM, DE 2,44 X 1,10 M (SEM AMIANTO)</t>
  </si>
  <si>
    <t>37752</t>
  </si>
  <si>
    <t>CAMINHAO TOCO, PESO BRUTO TOTAL 16000 KG, CARGA UTIL MAXIMA 11130 KG, DISTANCIA ENTRE EIXOS 5,36 M, POTENCIA 185 CV (INCLUI CABINE E CHASSI, NAO INCLUI CARROCERIA)</t>
  </si>
  <si>
    <t>38477</t>
  </si>
  <si>
    <t>ESCADA EXTENSIVEL EM ALUMINIO COM 6,00 M ESTENDIDA</t>
  </si>
  <si>
    <t>38413</t>
  </si>
  <si>
    <t>LIXADEIRA ELETRICA ANGULAR, PARA DISCO DE 7 " (180 MM), POTENCIA DE 2.200 W, *5.000* RPM, 220 V</t>
  </si>
  <si>
    <t>38390</t>
  </si>
  <si>
    <t>ROLO DE LA DE CARNEIRO 23 CM (SEM CABO)</t>
  </si>
  <si>
    <t>25966</t>
  </si>
  <si>
    <t>REDUTOR TIPO THINNER PARA ACABAMENTO</t>
  </si>
  <si>
    <t>10</t>
  </si>
  <si>
    <t>BALDE PLASTICO CAPACIDADE *10* L</t>
  </si>
  <si>
    <t>39761</t>
  </si>
  <si>
    <t>QUADRO DE DISTRIBUICAO COM BARRAMENTO TRIFASICO, DE SOBREPOR, EM CHAPA DE ACO GALVANIZADO, PARA 48 DISJUNTORES DIN, 100 A</t>
  </si>
  <si>
    <t>7231</t>
  </si>
  <si>
    <t>TELHA ESTRUTURAL DE FIBROCIMENTO 2 ABAS, DE 1,00 X 6,00 M (SEM AMIANTO)</t>
  </si>
  <si>
    <t>2696</t>
  </si>
  <si>
    <t>ENCANADOR OU BOMBEIRO HIDRAULICO</t>
  </si>
  <si>
    <t>1350</t>
  </si>
  <si>
    <t>CHAPA DE MADEIRA COMPENSADA RESINADA PARA FORMA DE CONCRETO, DE *2,2 X 1,1* M, E = 10 MM</t>
  </si>
  <si>
    <t>38396</t>
  </si>
  <si>
    <t>SELADOR HORIZONTAL PARA FITA DE ACO 1 "</t>
  </si>
  <si>
    <t>38382</t>
  </si>
  <si>
    <t>LINHA DE PEDREIRO LISA 100 M</t>
  </si>
  <si>
    <t>34785</t>
  </si>
  <si>
    <t>ENGENHEIRO SANITARISTA</t>
  </si>
  <si>
    <t>6114</t>
  </si>
  <si>
    <t>AJUDANTE DE ARMADOR</t>
  </si>
  <si>
    <t>7592</t>
  </si>
  <si>
    <t>TOPOGRAFO</t>
  </si>
  <si>
    <t>12038</t>
  </si>
  <si>
    <t>QUADRO DE DISTRIBUICAO COM BARRAMENTO TRIFASICO, DE SOBREPOR, EM CHAPA DE ACO GALVANIZADO, PARA 18 DISJUNTORES DIN, 100 A</t>
  </si>
  <si>
    <t>10553</t>
  </si>
  <si>
    <t>PORTA DE MADEIRA, FOLHA MEDIA (NBR 15930) DE 60 X 210 CM, E = 35 MM, NUCLEO SARRAFEADO, CAPA LISA EM HDF, ACABAMENTO EM PRIMER PARA PINTURA</t>
  </si>
  <si>
    <t>4425</t>
  </si>
  <si>
    <t>VIGA DE MADEIRA NAO APARELHADA 6 X 12 CM, MACARANDUBA, ANGELIM OU EQUIVALENTE DA REGIAO</t>
  </si>
  <si>
    <t>34709</t>
  </si>
  <si>
    <t>DISJUNTOR TIPO DIN/IEC, TRIPOLAR DE 10 ATE 50A</t>
  </si>
  <si>
    <t>242</t>
  </si>
  <si>
    <t>AJUDANTE ESPECIALIZADO</t>
  </si>
  <si>
    <t>20020</t>
  </si>
  <si>
    <t>MOTORISTA DE CAMINHAO BASCULANTE</t>
  </si>
  <si>
    <t>38393</t>
  </si>
  <si>
    <t>ROLO DE ESPUMA POLIESTER 23 CM (SEM CABO)</t>
  </si>
  <si>
    <t>12873</t>
  </si>
  <si>
    <t>IMPERMEABILIZADOR</t>
  </si>
  <si>
    <t>2736</t>
  </si>
  <si>
    <t>MADEIRA ROLICA SEM TRATAMENTO, EUCALIPTO OU EQUIVALENTE DA REGIAO, H = 3 M, D = 20 A 24 CM (PARA ESCORAMENTO)</t>
  </si>
  <si>
    <t>36531</t>
  </si>
  <si>
    <t>RETROESCAVADEIRA SOBRE RODAS COM CARREGADEIRA, TRACAO 4 X 4, POTENCIA LIQUIDA 88 HP, PESO OPERACIONAL MINIMO DE 6674 KG, CAPACIDADE DA CARREGADEIRA DE 1,00 M3 E DA  RETROESCAVADEIRA MINIMA DE 0,26 M3, PROFUNDIDADE DE ESCAVACAO MAXIMA DE 4,37 M</t>
  </si>
  <si>
    <t>3799</t>
  </si>
  <si>
    <t>LUMINARIA DE SOBREPOR EM CHAPA DE ACO PARA 2 LAMPADAS FLUORESCENTES DE *36* W, ALETADA, COMPLETA (LAMPADAS E REATOR INCLUSOS)</t>
  </si>
  <si>
    <t>7345</t>
  </si>
  <si>
    <t>TINTA LATEX PVA PREMIUM, COR BRANCA</t>
  </si>
  <si>
    <t>11190</t>
  </si>
  <si>
    <t>JANELA BASCULANTE, ACO, COM BATENTE/REQUADRO, 60 X 60 CM (SEM VIDROS)</t>
  </si>
  <si>
    <t>4083</t>
  </si>
  <si>
    <t>ENCARREGADO GERAL DE OBRAS</t>
  </si>
  <si>
    <t>40331</t>
  </si>
  <si>
    <t>ASSENTADOR DE  TUBOS</t>
  </si>
  <si>
    <t>245</t>
  </si>
  <si>
    <t>AUXILIAR DE LABORATORISTA DE SOLOS E CONCRETO</t>
  </si>
  <si>
    <t>183</t>
  </si>
  <si>
    <t>BATENTE/ PORTAL/ ADUELA/ MARCO MACICO, E= *3 CM, L= *13 CM, *60 CM A 120* CM X *210 CM,  EM CEDRINHO/ ANGELIM COMERCIAL/ EUCALIPTO/ CURUPIXA/ PEROBA/ CUMARU OU EQUIVALENTE DA REGIAO (NAO INCLUI ALIZARES)</t>
  </si>
  <si>
    <t>JG</t>
  </si>
  <si>
    <t>1214</t>
  </si>
  <si>
    <t>CARPINTEIRO DE ESQUADRIAS</t>
  </si>
  <si>
    <t>37760</t>
  </si>
  <si>
    <t>CAMINHAO TOCO, PESO BRUTO TOTAL 16000 KG, CARGA UTIL MAXIMA 13071 KG, DISTANCIA ENTRE EIXOS 4,80 M, POTENCIA 230 CV (INCLUI CABINE E CHASSI, NAO INCLUI CARROCERIA)</t>
  </si>
  <si>
    <t>367</t>
  </si>
  <si>
    <t>AREIA GROSSA - POSTO JAZIDA/FORNECEDOR (RETIRADO NA JAZIDA, SEM TRANSPORTE)</t>
  </si>
  <si>
    <t>38102</t>
  </si>
  <si>
    <t>TOMADA 2P+T 20A, 250V  (APENAS MODULO)</t>
  </si>
  <si>
    <t>2391</t>
  </si>
  <si>
    <t>DISJUNTOR TERMOMAGNETICO TRIPOLAR 125A</t>
  </si>
  <si>
    <t>2705</t>
  </si>
  <si>
    <t>ENERGIA ELETRICA ATE 2000 KWH INDUSTRIAL, SEM DEMANDA</t>
  </si>
  <si>
    <t>KW/H</t>
  </si>
  <si>
    <t>37761</t>
  </si>
  <si>
    <t>CAMINHAO TOCO, PESO BRUTO TOTAL 16000 KG, CARGA UTIL MAXIMA DE 10685 KG, DISTANCIA ENTRE EIXOS 4,8M, POTENCIA 189 CV (INCLUI CABINE E CHASSI, NAO INCLUI CARROCERIA)</t>
  </si>
  <si>
    <t>7153</t>
  </si>
  <si>
    <t>TECNICO EM LABORATORIO E CAMPO DE CONSTRUCAO CIVIL</t>
  </si>
  <si>
    <t>4262</t>
  </si>
  <si>
    <t>PA CARREGADEIRA SOBRE RODAS, POTENCIA LIQUIDA 128 HP, CAPACIDADE DA CACAMBA DE 1,7 A 2,8 M3, PESO OPERACIONAL DE 11632 KG</t>
  </si>
  <si>
    <t>37733</t>
  </si>
  <si>
    <t>CACAMBA METALICA BASCULANTE COM CAPACIDADE DE 6 M3 (INCLUI MONTAGEM, NAO INCLUI CAMINHAO)</t>
  </si>
  <si>
    <t>654</t>
  </si>
  <si>
    <t>BLOCO VEDACAO CONCRETO 19 X 19 X 39 CM (CLASSE C - NBR 6136)</t>
  </si>
  <si>
    <t>246</t>
  </si>
  <si>
    <t>AUXILIAR DE ENCANADOR OU BOMBEIRO HIDRAULICO</t>
  </si>
  <si>
    <t>10555</t>
  </si>
  <si>
    <t>PORTA DE MADEIRA, FOLHA MEDIA (NBR 15930) DE 80 X 210 CM, E = 35 MM, NUCLEO SARRAFEADO, CAPA LISA EM HDF, ACABAMENTO EM PRIMER PARA PINTURA</t>
  </si>
  <si>
    <t>10422</t>
  </si>
  <si>
    <t>BACIA SANITARIA (VASO) COM CAIXA ACOPLADA, DE LOUCA BRANCA</t>
  </si>
  <si>
    <t>4234</t>
  </si>
  <si>
    <t>OPERADOR DE ESCAVADEIRA</t>
  </si>
  <si>
    <t>532</t>
  </si>
  <si>
    <t>AUXILIAR TECNICO / ASSISTENTE DE ENGENHARIA</t>
  </si>
  <si>
    <t>2432</t>
  </si>
  <si>
    <t>DOBRADICA EM ACO/FERRO, 3 1/2" X  3", E= 1,9  A 2 MM, COM ANEL,  CROMADO OU ZINCADO, TAMPA BOLA, COM PARAFUSOS</t>
  </si>
  <si>
    <t>34492</t>
  </si>
  <si>
    <t>CONCRETO USINADO BOMBEAVEL, CLASSE DE RESISTENCIA C20, COM BRITA 0 E 1, SLUMP = 100 +/- 20 MM, EXCLUI SERVICO DE BOMBEAMENTO (NBR 8953)</t>
  </si>
  <si>
    <t>3099</t>
  </si>
  <si>
    <t>FECHADURA DE EMBUTIR PARA PORTA DE BANHEIRO, TIPO TRANQUETA, MAQUINA 55 MM, MACANETAS ALAVANCA E ROSETAS REDONDAS EM METAL CROMADO - NIVEL SEGURANCA MEDIO - COMPLETA</t>
  </si>
  <si>
    <t>13393</t>
  </si>
  <si>
    <t>QUADRO DE DISTRIBUICAO COM BARRAMENTO TRIFASICO, DE EMBUTIR, EM CHAPA DE ACO GALVANIZADO, PARA 12 DISJUNTORES DIN, 100 A</t>
  </si>
  <si>
    <t>36</t>
  </si>
  <si>
    <t>ACO CA-60, 4,2 MM, VERGALHAO</t>
  </si>
  <si>
    <t>39022</t>
  </si>
  <si>
    <t>PORTA DE ABRIR EM ACO TIPO VENEZIANA, COM FUNDO ANTICORROSIVO / PRIMER DE PROTECAO, SEM GUARNICAO/ALIZAR/VISTA, 87 X 210 CM</t>
  </si>
  <si>
    <t>10535</t>
  </si>
  <si>
    <t>BETONEIRA CAPACIDADE NOMINAL 400 L, CAPACIDADE DE MISTURA  280 L, MOTOR ELETRICO TRIFASICO 220/380 V POTENCIA 2 CV, SEM CARREGADOR</t>
  </si>
  <si>
    <t>4302</t>
  </si>
  <si>
    <t>PARAFUSO ZINCADO ROSCA SOBERBA, CABECA SEXTAVADA, 5/16 " X 250 MM, PARA FIXACAO DE TELHA EM MADEIRA</t>
  </si>
  <si>
    <t>123</t>
  </si>
  <si>
    <t>ADITIVO IMPERMEABILIZANTE DE PEGA NORMAL PARA ARGAMASSAS E CONCRETOS SEM ARMACAO</t>
  </si>
  <si>
    <t>20017</t>
  </si>
  <si>
    <t>GUARNICAO/ ALIZAR/ VISTA MACICA, E= *1* CM, L= *4,5* CM, EM CEDRINHO/ ANGELIM COMERCIAL/  EUCALIPTO/ CURUPIXA/ PEROBA/ CUMARU OU EQUIVALENTE DA REGIAO</t>
  </si>
  <si>
    <t>3993</t>
  </si>
  <si>
    <t>TABUA DE MADEIRA APARELHADA *2,5 X 15* CM, MACARANDUBA, ANGELIM OU EQUIVALENTE DA REGIAO</t>
  </si>
  <si>
    <t>4093</t>
  </si>
  <si>
    <t>MOTORISTA DE CAMINHAO</t>
  </si>
  <si>
    <t>38094</t>
  </si>
  <si>
    <t>ESPELHO / PLACA DE 3 POSTOS 4" X 2", PARA INSTALACAO DE TOMADAS E INTERRUPTORES</t>
  </si>
  <si>
    <t>1287</t>
  </si>
  <si>
    <t>PISO EM CERAMICA ESMALTADA EXTRA, PEI MAIOR OU IGUAL A 4, FORMATO MENOR OU IGUAL A 2025 CM2</t>
  </si>
  <si>
    <t>1625</t>
  </si>
  <si>
    <t>CONTATOR TRIPOLAR, CORRENTE DE *22* A, TENSAO NOMINAL DE *500* V, CATEGORIA AC-2 E AC-3</t>
  </si>
  <si>
    <t>10425</t>
  </si>
  <si>
    <t>LAVATORIO LOUCA BRANCA SUSPENSO *40 X 30* CM</t>
  </si>
  <si>
    <t>3279</t>
  </si>
  <si>
    <t>CAIXA INSPECAO, CONCRETO PRE MOLDADO, CIRCULAR, COM TAMPA, D = 60* CM, H= 60* CM</t>
  </si>
  <si>
    <t>37552</t>
  </si>
  <si>
    <t>ARGAMASSA INDUSTRIALIZADA PARA CHAPISCO ROLADO</t>
  </si>
  <si>
    <t>2673</t>
  </si>
  <si>
    <t>ELETRODUTO DE PVC RIGIDO ROSCAVEL DE 1/2 ", SEM LUVA</t>
  </si>
  <si>
    <t>38099</t>
  </si>
  <si>
    <t>SUPORTE DE FIXACAO PARA ESPELHO / PLACA 4" X 2", PARA 3 MODULOS, PARA INSTALACAO DE TOMADAS E INTERRUPTORES (SOMENTE SUPORTE)</t>
  </si>
  <si>
    <t>13415</t>
  </si>
  <si>
    <t>TORNEIRA CROMADA DE MESA PARA LAVATORIO, PADRAO POPULAR, 1/2 " OU 3/4 " (REF 1193)</t>
  </si>
  <si>
    <t>4253</t>
  </si>
  <si>
    <t>OPERADOR DE GUINCHO</t>
  </si>
  <si>
    <t>38101</t>
  </si>
  <si>
    <t>TOMADA 2P+T 10A, 250V  (APENAS MODULO)</t>
  </si>
  <si>
    <t>1368</t>
  </si>
  <si>
    <t>CHUVEIRO COMUM EM PLASTICO BRANCO, COM CANO, 3 TEMPERATURAS, 5500 W (110/220 V)</t>
  </si>
  <si>
    <t>4248</t>
  </si>
  <si>
    <t>OPERADOR DE PA CARREGADEIRA</t>
  </si>
  <si>
    <t>2370</t>
  </si>
  <si>
    <t>DISJUNTOR TIPO NEMA, MONOPOLAR 10 ATE 30A, TENSAO MAXIMA DE 240 V</t>
  </si>
  <si>
    <t>541</t>
  </si>
  <si>
    <t>BANCADA DE MARMORE SINTETICO COM UMA CUBA, 120 X *60* CM</t>
  </si>
  <si>
    <t>37591</t>
  </si>
  <si>
    <t>SUPORTE MAO-FRANCESA EM ACO, ABAS IGUAIS 40 CM, CAPACIDADE MINIMA 70 KG, BRANCO</t>
  </si>
  <si>
    <t>14618</t>
  </si>
  <si>
    <t>SERRA CIRCULAR DE BANCADA COM MOTOR ELETRICO, POTENCIA DE *1600* W, PARA DISCO DE DIAMETRO DE 10" (250 MM)</t>
  </si>
  <si>
    <t>983</t>
  </si>
  <si>
    <t>CABO DE COBRE, RIGIDO, CLASSE 2, ISOLACAO EM PVC/A, ANTICHAMA BWF-B, 1 CONDUTOR, 450/750 V, SECAO NOMINAL 1,5 MM2</t>
  </si>
  <si>
    <t>12010</t>
  </si>
  <si>
    <t>CONDULETE EM PVC, TIPO "B", SEM TAMPA, DE 1/2" OU 3/4"</t>
  </si>
  <si>
    <t>9836</t>
  </si>
  <si>
    <t>TUBO PVC  SERIE NORMAL, DN 100 MM, PARA ESGOTO  PREDIAL (NBR 5688)</t>
  </si>
  <si>
    <t>4760</t>
  </si>
  <si>
    <t>AZULEJISTA OU LADRILHISTA</t>
  </si>
  <si>
    <t>11881</t>
  </si>
  <si>
    <t>CAIXA GORDURA, SIMPLES, CONCRETO PRE MOLDADO, CIRCULAR, COM TAMPA, D = 40 CM</t>
  </si>
  <si>
    <t>42482</t>
  </si>
  <si>
    <t>GANCHO L COM ROSCA, PARA FIXAR TELHA EM MADEIRA, 1/4" X 350 MM (COLETADO CAIXA)</t>
  </si>
  <si>
    <t>38112</t>
  </si>
  <si>
    <t>INTERRUPTOR SIMPLES 10A, 250V (APENAS MODULO)</t>
  </si>
  <si>
    <t>4720</t>
  </si>
  <si>
    <t>PEDRA BRITADA N. 0, OU PEDRISCO (4,8 A 9,5 MM) POSTO PEDREIRA/FORNECEDOR, SEM FRETE</t>
  </si>
  <si>
    <t>6016</t>
  </si>
  <si>
    <t>REGISTRO GAVETA BRUTO EM LATAO FORJADO, BITOLA 3/4 " (REF 1509)</t>
  </si>
  <si>
    <t>11651</t>
  </si>
  <si>
    <t>PERFURATRIZ PNEUMATICA MANUAL DE PESO MEDIO, 18KG, COMPRIMENTO DE CURSO DE 6 M, DIAMETRO DO PISTAO DE 5,5 CM</t>
  </si>
  <si>
    <t>13416</t>
  </si>
  <si>
    <t>TORNEIRA CROMADA DE PAREDE PARA COZINHA SEM AREJADOR, PADRAO POPULAR, 1/2 " OU 3/4 " (REF 1158)</t>
  </si>
  <si>
    <t>392</t>
  </si>
  <si>
    <t>ABRACADEIRA EM ACO PARA AMARRACAO DE ELETRODUTOS, TIPO D, COM 1/2" E PARAFUSO DE FIXACAO</t>
  </si>
  <si>
    <t>40568</t>
  </si>
  <si>
    <t>PREGO DE ACO POLIDO COM CABECA 22 X 48 (4 1/4 X 5)</t>
  </si>
  <si>
    <t>1871</t>
  </si>
  <si>
    <t>CAIXA OCTOGONAL DE FUNDO MOVEL, EM PVC, DE 3" X 3", PARA ELETRODUTO FLEXIVEL CORRUGADO</t>
  </si>
  <si>
    <t>37731</t>
  </si>
  <si>
    <t>CARROCERIA FIXA ABERTA DE MADEIRA PARA TRANSPORTE GERAL DE CARGA SECA DIMENSOES APROXIMADAS 2,5 X 7,00 X 0,50 M (INCLUI MONTAGEM, NAO INCLUI CAMINHAO)</t>
  </si>
  <si>
    <t>13896</t>
  </si>
  <si>
    <t>VIBRADOR DE IMERSAO, DIAMETRO DA PONTEIRA DE *45* MM, COM MOTOR ELETRICO TRIFASICO DE 2 HP (2 CV)</t>
  </si>
  <si>
    <t>4351</t>
  </si>
  <si>
    <t>PARAFUSO NIQUELADO 3 1/2" COM ACABAMENTO CROMADO PARA FIXAR PECA SANITARIA, INCLUI PORCA CEGA, ARRUELA E BUCHA DE NYLON TAMANHO S-8</t>
  </si>
  <si>
    <t>3097</t>
  </si>
  <si>
    <t>FECHADURA DE EMBUTIR PARA PORTA DE BANHEIRO, TIPO TRANQUETA, MAQUINA 40 MM, MACANETAS ALAVANCA E ROSETAS REDONDAS EM METAL CROMADO - NIVEL SEGURANCA MEDIO - COMPLETA</t>
  </si>
  <si>
    <t>11824</t>
  </si>
  <si>
    <t>TORNEIRA METALICA DE BOIA VAZAO TOTAL PARA CAIXA D'AGUA, 3/4", COM HASTE METALICA E BALAO PLASTICO</t>
  </si>
  <si>
    <t>11753</t>
  </si>
  <si>
    <t>REGISTRO PRESSAO BRUTO EM LATAO FORJADO, BITOLA 3/4 " (REF 1400)</t>
  </si>
  <si>
    <t>9838</t>
  </si>
  <si>
    <t>TUBO PVC SERIE NORMAL, DN 50 MM, PARA ESGOTO PREDIAL (NBR 5688)</t>
  </si>
  <si>
    <t>3524</t>
  </si>
  <si>
    <t>JOELHO PVC, SOLDAVEL, COM BUCHA DE LATAO, 90 GRAUS, 25 MM X 3/4", PARA AGUA FRIA PREDIAL</t>
  </si>
  <si>
    <t>1570</t>
  </si>
  <si>
    <t>TERMINAL A COMPRESSAO EM COBRE ESTANHADO PARA CABO 2,5 MM2, 1 FURO E 1 COMPRESSAO, PARA PARAFUSO DE FIXACAO M5</t>
  </si>
  <si>
    <t>1381</t>
  </si>
  <si>
    <t>ARGAMASSA COLANTE AC I PARA CERAMICAS</t>
  </si>
  <si>
    <t>36397</t>
  </si>
  <si>
    <t>BETONEIRA, CAPACIDADE NOMINAL 600 L, CAPACIDADE DE MISTURA  360L, MOTOR ELETRICO TRIFASICO 220/380V, POTENCIA 4CV, EXCLUSO CARREGADOR</t>
  </si>
  <si>
    <t>122</t>
  </si>
  <si>
    <t>ADESIVO PLASTICO PARA PVC, FRASCO COM 850 GR</t>
  </si>
  <si>
    <t>4512</t>
  </si>
  <si>
    <t>PECA DE MADEIRA 3A/4A QUALIDADE 2,5 X 5CM NAO APARELHADA</t>
  </si>
  <si>
    <t>4384</t>
  </si>
  <si>
    <t>PARAFUSO NIQUELADO COM ACABAMENTO CROMADO PARA FIXAR PECA SANITARIA, INCLUI PORCA CEGA, ARRUELA E BUCHA DE NYLON TAMANHO S-10</t>
  </si>
  <si>
    <t>9835</t>
  </si>
  <si>
    <t>TUBO PVC  SERIE NORMAL, DN 40 MM, PARA ESGOTO  PREDIAL (NBR 5688)</t>
  </si>
  <si>
    <t>1607</t>
  </si>
  <si>
    <t>CONJUNTO ARRUELAS DE VEDACAO 5/16" PARA TELHA FIBROCIMENTO (UMA ARRUELA METALICA E UMA ARRUELA PVC - CONICAS)</t>
  </si>
  <si>
    <t>6148</t>
  </si>
  <si>
    <t>SIFAO PLASTICO FLEXIVEL SAIDA VERTICAL PARA COLUNA LAVATORIO, 1 X 1.1/2 "</t>
  </si>
  <si>
    <t>12016</t>
  </si>
  <si>
    <t>CONDULETE EM PVC, TIPO "LB", SEM TAMPA, DE 1/2" OU 3/4"</t>
  </si>
  <si>
    <t>12266</t>
  </si>
  <si>
    <t>LUMINARIA SPOT DE SOBREPOR EM ALUMINIO COM ALETA PLASTICA PARA 1 LAMPADA, BASE E27, POTENCIA MAXIMA 40/60 W (NAO INCLUI LAMPADA)</t>
  </si>
  <si>
    <t>37329</t>
  </si>
  <si>
    <t>REJUNTE EPOXI BRANCO</t>
  </si>
  <si>
    <t>1966</t>
  </si>
  <si>
    <t>CURVA PVC CURTA 90 GRAUS, 100 MM, PARA ESGOTO PREDIAL</t>
  </si>
  <si>
    <t>96</t>
  </si>
  <si>
    <t>ADAPTADOR PVC SOLDAVEL, COM FLANGE E ANEL DE VEDACAO, 25 MM X 3/4", PARA CAIXA D'AGUA</t>
  </si>
  <si>
    <t>2438</t>
  </si>
  <si>
    <t>ELETROTECNICO</t>
  </si>
  <si>
    <t>4312</t>
  </si>
  <si>
    <t>FIXADOR DE ABA SIMPLES PARA TELHA DE FIBROCIMENTO, TIPO CANALETA 90 OU KALHETAO</t>
  </si>
  <si>
    <t>37544</t>
  </si>
  <si>
    <t>MISTURADOR DE ARGAMASSA, EIXO HORIZONTAL, CAPACIDADE DE MISTURA 300 KG, MOTOR ELETRICO TRIFASICO 220/380 V, POTENCIA 5 CV</t>
  </si>
  <si>
    <t>1870</t>
  </si>
  <si>
    <t>CURVA 90 GRAUS, LONGA, DE PVC RIGIDO ROSCAVEL, DE 1/2", PARA ELETRODUTO</t>
  </si>
  <si>
    <t>6155</t>
  </si>
  <si>
    <t>VALVULA EM PLASTICO CROMADO TIPO AMERICANA PARA PIA DE COZINHA 3.1/2 " X 1.1/2 ", SEM ADAPTADOR</t>
  </si>
  <si>
    <t>25964</t>
  </si>
  <si>
    <t>JARDINEIRO</t>
  </si>
  <si>
    <t>38191</t>
  </si>
  <si>
    <t>LAMPADA FLUORESCENTE COMPACTA 2U BRANCA 15 W, BASE E27 (127/220 V)</t>
  </si>
  <si>
    <t>34357</t>
  </si>
  <si>
    <t>REJUNTE COLORIDO, CIMENTICIO</t>
  </si>
  <si>
    <t>7139</t>
  </si>
  <si>
    <t>TE SOLDAVEL, PVC, 90 GRAUS, 25 MM, PARA AGUA FRIA PREDIAL (NBR 5648)</t>
  </si>
  <si>
    <t>11055</t>
  </si>
  <si>
    <t>PARAFUSO ROSCA SOBERBA ZINCADO CABECA CHATA FENDA SIMPLES 3,5 X 25 MM (1 ")</t>
  </si>
  <si>
    <t>6141</t>
  </si>
  <si>
    <t>ENGATE/RABICHO FLEXIVEL PLASTICO (PVC OU ABS) BRANCO 1/2 " X 30 CM</t>
  </si>
  <si>
    <t>3529</t>
  </si>
  <si>
    <t>JOELHO PVC, SOLDAVEL, 90 GRAUS, 25 MM, PARA AGUA FRIA PREDIAL</t>
  </si>
  <si>
    <t>11741</t>
  </si>
  <si>
    <t>RALO SIFONADO PVC CILINDRICO, 100 X 40 MM,  COM GRELHA REDONDA BRANCA</t>
  </si>
  <si>
    <t>3517</t>
  </si>
  <si>
    <t>JOELHO PVC, SOLDAVEL, BB, 90 GRAUS, DN 40 MM, PARA ESGOTO PREDIAL</t>
  </si>
  <si>
    <t>6153</t>
  </si>
  <si>
    <t>VALVULA EM PLASTICO BRANCO PARA TANQUE OU LAVATORIO 1 ", SEM UNHO E SEM LADRAO</t>
  </si>
  <si>
    <t>36487</t>
  </si>
  <si>
    <t>GUINCHO ELETRICO DE COLUNA, CAPACIDADE 400 KG, COM MOTO FREIO, MOTOR TRIFASICO DE 1,25 CV</t>
  </si>
  <si>
    <t>39026</t>
  </si>
  <si>
    <t>PREGO DE ACO POLIDO SEM CABECA 15 X 15 (1 1/4 X 13)</t>
  </si>
  <si>
    <t>4718</t>
  </si>
  <si>
    <t>PEDRA BRITADA N. 2 (19 A 38 MM) POSTO PEDREIRA/FORNECEDOR, SEM FRETE</t>
  </si>
  <si>
    <t>65</t>
  </si>
  <si>
    <t>ADAPTADOR PVC SOLDAVEL CURTO COM BOLSA E ROSCA, 25 MM X 3/4", PARA AGUA FRIA</t>
  </si>
  <si>
    <t>4823</t>
  </si>
  <si>
    <t>MASSA PLASTICA PARA MARMORE/GRANITO</t>
  </si>
  <si>
    <t>301</t>
  </si>
  <si>
    <t>ANEL BORRACHA PARA TUBO ESGOTO PREDIAL, DN 100 MM (NBR 5688)</t>
  </si>
  <si>
    <t>345</t>
  </si>
  <si>
    <t>ARAME GALVANIZADO 18 BWG, 1,24MM (0,009 KG/M)</t>
  </si>
  <si>
    <t>7097</t>
  </si>
  <si>
    <t>TE SANITARIO, PVC, DN 50 X 50 MM, SERIE NORMAL, PARA ESGOTO PREDIAL</t>
  </si>
  <si>
    <t>6138</t>
  </si>
  <si>
    <t>VEDACAO PVC, 100 MM, PARA SAIDA VASO SANITARIO</t>
  </si>
  <si>
    <t>296</t>
  </si>
  <si>
    <t>ANEL BORRACHA PARA TUBO ESGOTO PREDIAL DN 50 MM (NBR 5688)</t>
  </si>
  <si>
    <t>5066</t>
  </si>
  <si>
    <t>PREGO DE ACO POLIDO COM CABECA 12 X 12</t>
  </si>
  <si>
    <t>3906</t>
  </si>
  <si>
    <t>LUVA SOLDAVEL COM ROSCA, PVC, 25 MM X 3/4", PARA AGUA FRIA PREDIAL</t>
  </si>
  <si>
    <t>3146</t>
  </si>
  <si>
    <t>FITA VEDA ROSCA EM ROLOS DE 18 MM X 10 M (L X C)</t>
  </si>
  <si>
    <t>1879</t>
  </si>
  <si>
    <t>CURVA 90 GRAUS, LONGA, DE PVC RIGIDO ROSCAVEL, DE 3/4", PARA ELETRODUTO</t>
  </si>
  <si>
    <t>1891</t>
  </si>
  <si>
    <t>LUVA EM PVC RIGIDO ROSCAVEL, DE 3/4", PARA ELETRODUTO</t>
  </si>
  <si>
    <t>3526</t>
  </si>
  <si>
    <t>JOELHO PVC, SOLDAVEL, PB, 90 GRAUS, DN 50 MM, PARA ESGOTO PREDIAL</t>
  </si>
  <si>
    <t>3148</t>
  </si>
  <si>
    <t>FITA VEDA ROSCA EM ROLOS DE 18 MM X 50 M (L X C)</t>
  </si>
  <si>
    <t>1901</t>
  </si>
  <si>
    <t>LUVA EM PVC RIGIDO ROSCAVEL, DE 1/2", PARA ELETRODUTO</t>
  </si>
  <si>
    <t>4222</t>
  </si>
  <si>
    <t>GASOLINA COMUM</t>
  </si>
  <si>
    <t>13458</t>
  </si>
  <si>
    <t>COMPACTADOR DE SOLOS DE PERCURSAO (SOQUETE) COM MOTOR A GASOLINA 4 TEMPOS DE 4 HP (4 CV)</t>
  </si>
  <si>
    <t>HISTOGRAMA DE MÃO DE OBRA - REVISÃO 6</t>
  </si>
  <si>
    <t>MÃO DE OBRA</t>
  </si>
  <si>
    <t>HISTOGRAMA DE MÃO DE OBRA</t>
  </si>
  <si>
    <t>ALMOXARIFE</t>
  </si>
  <si>
    <t>OPERADOR DE BETONEIRA ESTACIONARIA/MISTURADOR</t>
  </si>
  <si>
    <t>VIGIA NOTURNO</t>
  </si>
  <si>
    <t>HISTOGRAMA DE INSUMOS - REVISÃO 6</t>
  </si>
  <si>
    <t>INSUMO</t>
  </si>
  <si>
    <t>UNIDADE</t>
  </si>
  <si>
    <t>QTD</t>
  </si>
  <si>
    <t>HISTOGRAMA DE INSUMOS</t>
  </si>
  <si>
    <t>PREMISSAS - REVISÃO 6</t>
  </si>
  <si>
    <t>PREMISSAS</t>
  </si>
  <si>
    <t>Composição baseada em item(ns) similar(es) SINAPI (inclusive quantitativos de equipamentos), contendo adequações quanto às especificações do elemento principal a que se refere.</t>
  </si>
  <si>
    <t>Composição baseada em item(ns) similar(es) SINAPI, contendo adequações quanto às especificações do elemento principal a que se refere.</t>
  </si>
  <si>
    <t>Composição baseada em item similar SINAPI, contendo adequações quanto às especificações do elemento principal a que se refere.</t>
  </si>
  <si>
    <t>Composição baseada em item(ns) similar(es) ORSE, contendo adequações quanto às especificações do elemento principal a que se refere.</t>
  </si>
  <si>
    <t>Coeficientes dos insumos baseados nos rendimentos indicados pelos fabricantes e de mão de obra com base nas propostas de pintura recebidas.</t>
  </si>
  <si>
    <t>Composição baseada em item(ns) similar(es) SINAPI, contendo adequações quanto às especificações do elemento principal a que se refere e dimensionamento da obra.</t>
  </si>
  <si>
    <t>Custo estimado para a realização do trabalho, de acordo com a área e dificuldade da obra.</t>
  </si>
  <si>
    <t>Custo de material com base em proposta.</t>
  </si>
  <si>
    <t>Custo utilizado em atendimento às premissas da fiscalização do IFAL.</t>
  </si>
  <si>
    <t>Custo baseado em proposta recebida.</t>
  </si>
  <si>
    <t>Custo para emissão do documento indicado.</t>
  </si>
  <si>
    <t>MEMÓRIA DE CÁLCULO DE TRANSPORTE - REVISÃO 6</t>
  </si>
  <si>
    <t>Empresas de locação de container / equipamentos diversos</t>
  </si>
  <si>
    <t>Distância (Km)</t>
  </si>
  <si>
    <t>TS Guincho</t>
  </si>
  <si>
    <t>Atlântica Locações</t>
  </si>
  <si>
    <t>Bunker locações</t>
  </si>
  <si>
    <t>Lok Equipamentos</t>
  </si>
  <si>
    <t>Distância média</t>
  </si>
  <si>
    <t>Luminárias</t>
  </si>
  <si>
    <t>São Paulo / Alagoas (Fonte: Google Maps)</t>
  </si>
  <si>
    <t>Assim,</t>
  </si>
  <si>
    <t>AC =</t>
  </si>
  <si>
    <t>Para o processo questão, Construção de Edifícios, foi utilizado do valor do 1º quartil, apresentado no “Acórdão nº 2622/2013 – TCU – Plenário”</t>
  </si>
  <si>
    <t>S + G =</t>
  </si>
  <si>
    <t>Para o item de seguros e garantias,  foi utilizado do valor do 1º Quartil</t>
  </si>
  <si>
    <t>R =</t>
  </si>
  <si>
    <t>Para o item de seguros e garantias, foi utilizado do valor do 1º Quartil, por se tratar de obra com baixo risco, uma vez que grande parte da mesma está vinculada à execução de cobertura.</t>
  </si>
  <si>
    <t>DF =</t>
  </si>
  <si>
    <t>Para o item de despesas financeiras, foi utilizado valor do 1º Quartil</t>
  </si>
  <si>
    <t>L =</t>
  </si>
  <si>
    <t>De forma análoga à indicada no item de riscos, foi utilizado do valor do 1º Quartil</t>
  </si>
  <si>
    <t>I =</t>
  </si>
  <si>
    <t>Considerados os custos de ISS (2,5%, conforme Lei nº 6685, de 18/08/2017, Município de Maceió), PIS (0,65%), COFINS (3,0%) e CPRB (Contribuição Previdenciária sobre o Lucro Bruto) (4,5%)</t>
  </si>
  <si>
    <t>BDI =</t>
  </si>
  <si>
    <t>10562/ORSE</t>
  </si>
  <si>
    <t>MATERIAL DE ESCRITÓRIO</t>
  </si>
  <si>
    <t>10563/ORSE</t>
  </si>
  <si>
    <t>MATERIAL DE LIMPEZA</t>
  </si>
  <si>
    <t>05554/ORSE</t>
  </si>
  <si>
    <t>PLOTAGEM EM PAPEL A1</t>
  </si>
  <si>
    <t>10557/ORSE</t>
  </si>
  <si>
    <t>TELEFONE - DISPÊNDIO MENSAL</t>
  </si>
  <si>
    <t>10558/ORSE</t>
  </si>
  <si>
    <t>INTERNET - DISPÊNDIO MENSAL</t>
  </si>
  <si>
    <t>ADMINSTRAÇÃO LOCAL DA OBRA</t>
  </si>
  <si>
    <t>IFAL 15.01</t>
  </si>
  <si>
    <t xml:space="preserve">KG    </t>
  </si>
  <si>
    <t>PO DE MARMORE (POSTO PEDREIRA/FORNECEDOR, SEM FRETE)</t>
  </si>
  <si>
    <t>TRANSPORTE COM CAMINHÃO BASCULANTE DE 14 M3, EM VIA URBANA PAVIMENTADA, DMT ACIMA DE 30 KM (UNIDADE: TXKM). AF_04/2016</t>
  </si>
  <si>
    <t>TXKM</t>
  </si>
  <si>
    <t>7342/ORSE</t>
  </si>
  <si>
    <t xml:space="preserve">POLIMENTO DE PISO DE ALTA RESISTÊNCIA (NOVO) </t>
  </si>
  <si>
    <t>COMPACTAÇÃO MECÂNICA DE SOLO PARA EXECUÇÃO DE RADIER, COM COMPACTADOR DE SOLOS TIPO PLACA VIBRATÓRIA. AF_09/2017</t>
  </si>
  <si>
    <t>016.04</t>
  </si>
  <si>
    <t>IFAL 16.3</t>
  </si>
  <si>
    <t>EXECUÇÃO DE JUNTAS DE CONTRAÇÃO PARA PAVIMENTOS DE CONCRETO. AF_11/2017</t>
  </si>
  <si>
    <t>FORNECIMENTO/INSTALACAO LONA PLASTICA PRETA, PARA IMPERMEABILIZACAO, ESPESSURA 150 MICRAS</t>
  </si>
  <si>
    <t xml:space="preserve"> PISO EM CONCRETO 20MPA PREPARO MECANICO, ESPESSURA 7 CM, COM ARMACAO EM  TELA SOLDADA</t>
  </si>
  <si>
    <t>CAMADA DRENANTE COM BRITA NUM 2</t>
  </si>
  <si>
    <t>73922/004</t>
  </si>
  <si>
    <t xml:space="preserve"> PISO CIMENTADO TRACO 1:4 (CIMENTO E AREIA) ACABAMENTO LISO ESPESSURA 2,0CM, PREPARO MANUAL DA ARGAMASSA</t>
  </si>
  <si>
    <t>TRATAMENTO EM CONCRETO COM ESTUQUE E LIXAMENTO</t>
  </si>
  <si>
    <t>016.05</t>
  </si>
  <si>
    <t>016.06</t>
  </si>
  <si>
    <t>016.07</t>
  </si>
  <si>
    <t>016.08</t>
  </si>
  <si>
    <t>016.09</t>
  </si>
  <si>
    <t>PLACA VIBRATÓRIA REVERSÍVEL COM MOTOR 4 TEMPOS A GASOLINA, FORÇA CENTRÍFUGA DE 25 KN (2500 KGF), POTÊNCIA 5,5 CV - CHP DIURNO. AF_08/2015</t>
  </si>
  <si>
    <t>FORNECIMENTO/INSTALACAO LONA PLASTICA PRETA, PARA IMPERMEABILIZACAO, ESPESSURA 150 MICRAS.</t>
  </si>
  <si>
    <t>LONA PLASTICA PRETA, E= 150 MICRA</t>
  </si>
  <si>
    <t>PISO EM CONCRETO 20MPA PREPARO MECANICO, ESPESSURA 7 CM, COM ARMACAO EM TELA SOLDADA</t>
  </si>
  <si>
    <t>TELA DE ACO SOLDADA NERVURADA, CA-60, Q-196, (3,11 KG/M2), DIAMETRO DO FIO = 5,0 MM, LARGURA =  2,45 M, ESPACAMENTO DA MALHA = 10 X 10 CM</t>
  </si>
  <si>
    <t>16.4</t>
  </si>
  <si>
    <t>97114</t>
  </si>
  <si>
    <t>CORTADORA DE PISO COM MOTOR 4 TEMPOS A GASOLINA, POTÊNCIA DE 13 HP, COM DISCO DE CORTE DIAMANTADO SEGMENTADO PARA CONCRETO, DIÂMETRO DE 350 MM, FURO DE 1" (14 X 1") - CHP DIURNO. AF_08/2015</t>
  </si>
  <si>
    <t>16.5</t>
  </si>
  <si>
    <t>IFAL 16.1</t>
  </si>
  <si>
    <t>16.6</t>
  </si>
  <si>
    <t>16.7</t>
  </si>
  <si>
    <t>TRATAMENTO EM  CONCRETO COM ESTUQUE E LIXAMENTO</t>
  </si>
  <si>
    <t>CIMENTO BRANCO</t>
  </si>
  <si>
    <t>COLA BRANCA BASE PVA</t>
  </si>
  <si>
    <t>DISCO DE DESBASTE PARA METAL FERROSO EM GERAL, COM TRES TELAS,  9 X 1/4 X 7/8 " (228,6 X 6,4 X 22,2 MM)</t>
  </si>
  <si>
    <t>16.8</t>
  </si>
  <si>
    <t>16.9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</si>
</sst>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4" formatCode="_-&quot;R$&quot;\ * #,##0.00_-;\-&quot;R$&quot;\ * #,##0.00_-;_-&quot;R$&quot;\ * &quot;-&quot;??_-;_-@_-"/>
    <numFmt numFmtId="43" formatCode="_-* #,##0.00_-;\-* #,##0.00_-;_-* &quot;-&quot;??_-;_-@_-"/>
    <numFmt numFmtId="164" formatCode="_(* #,##0.00_);_(* \(#,##0.00\);_(* \-??_);_(@_)"/>
    <numFmt numFmtId="165" formatCode="_-* #,##0.00_-;\-* #,##0.00_-;_-* \-??_-;_-@_-"/>
    <numFmt numFmtId="166" formatCode="_-&quot;R$ &quot;* #,##0.00_-;&quot;-R$ &quot;* #,##0.00_-;_-&quot;R$ &quot;* \-??_-;_-@_-"/>
    <numFmt numFmtId="167" formatCode="_(&quot;R$ &quot;* #,##0.00_);_(&quot;R$ &quot;* \(#,##0.00\);_(&quot;R$ &quot;* \-??_);_(@_)"/>
    <numFmt numFmtId="168" formatCode="d/m/yyyy"/>
    <numFmt numFmtId="169" formatCode="0.0000%"/>
    <numFmt numFmtId="170" formatCode="0.000000%"/>
    <numFmt numFmtId="171" formatCode="&quot; R$ &quot;#,##0.00\ ;&quot;-R$ &quot;#,##0.00\ ;&quot; R$ -&quot;#\ ;@\ "/>
    <numFmt numFmtId="172" formatCode="&quot;R$&quot;\ #,##0.00"/>
    <numFmt numFmtId="173" formatCode="#,##0.00\ ;\-#,##0.00\ ;&quot; -&quot;#\ ;@\ "/>
    <numFmt numFmtId="174" formatCode="#,##0.00&quot; &quot;;&quot;-&quot;#,##0.00&quot; &quot;;&quot; -&quot;#&quot; &quot;;@&quot; &quot;"/>
    <numFmt numFmtId="175" formatCode="[$R$-416]&quot; &quot;#,##0.00;[Red]&quot;-&quot;[$R$-416]&quot; &quot;#,##0.00"/>
    <numFmt numFmtId="176" formatCode="#,##0.00&quot; &quot;;&quot; (&quot;#,##0.00&quot;)&quot;;&quot; -&quot;#&quot; &quot;;@&quot; &quot;"/>
    <numFmt numFmtId="177" formatCode="#,##0&quot; €&quot;;&quot;-&quot;#,##0&quot; €&quot;"/>
    <numFmt numFmtId="178" formatCode="#,##0.00\ ;&quot; (&quot;#,##0.00\);&quot; -&quot;#\ ;@\ "/>
    <numFmt numFmtId="179" formatCode="[$R$-416]\ #,##0.00;[Red]\-[$R$-416]\ #,##0.00"/>
    <numFmt numFmtId="180" formatCode="#,#00"/>
    <numFmt numFmtId="181" formatCode="General_)"/>
    <numFmt numFmtId="182" formatCode="%#,#00"/>
    <numFmt numFmtId="183" formatCode="#.##000"/>
    <numFmt numFmtId="184" formatCode="#,"/>
    <numFmt numFmtId="185" formatCode="#,##0&quot; €&quot;;\-#,##0&quot; €&quot;"/>
    <numFmt numFmtId="186" formatCode="* #,##0.00\ ;* \(#,##0.00\);* \-#\ ;@\ "/>
    <numFmt numFmtId="187" formatCode="\$#,##0\ ;\(\$#,##0\)"/>
    <numFmt numFmtId="188" formatCode="_([$€]* #,##0.00_);_([$€]* \(#,##0.00\);_([$€]* &quot;-&quot;??_);_(@_)"/>
    <numFmt numFmtId="189" formatCode="&quot; &quot;#,##0.00&quot; &quot;;&quot;-&quot;#,##0.00&quot; &quot;;&quot; -&quot;#&quot; &quot;;&quot; &quot;@&quot; &quot;"/>
    <numFmt numFmtId="190" formatCode="[$-416]General"/>
    <numFmt numFmtId="191" formatCode="_(&quot;R$ &quot;* #,##0.00_);_(&quot;R$ &quot;* \(#,##0.00\);_(&quot;R$ &quot;* &quot;-&quot;??_);_(@_)"/>
    <numFmt numFmtId="192" formatCode="&quot; R$ &quot;#,##0.00&quot; &quot;;&quot;-R$ &quot;#,##0.00&quot; &quot;;&quot; R$ -&quot;#&quot; &quot;;&quot; &quot;@&quot; &quot;"/>
    <numFmt numFmtId="193" formatCode="_(&quot;R$&quot;* #,##0.00_);_(&quot;R$&quot;* \(#,##0.00\);_(&quot;R$&quot;* &quot;-&quot;??_);_(@_)"/>
    <numFmt numFmtId="194" formatCode="dd\/mm\/yy"/>
    <numFmt numFmtId="195" formatCode="_(* #,##0.00_);_(* \(#,##0.00\);_(* &quot;-&quot;??_);_(@_)"/>
    <numFmt numFmtId="196" formatCode="_ * #,##0.00_ ;_ * \-#,##0.00_ ;_ * &quot;-&quot;??_ ;_ @_ "/>
    <numFmt numFmtId="197" formatCode="_(* #,##0_);_(* \(#,##0\);_(* &quot;-&quot;_);_(@_)"/>
    <numFmt numFmtId="198" formatCode="&quot; &quot;#,##0.00&quot; &quot;;&quot; (&quot;#,##0.00&quot;)&quot;;&quot; -&quot;#&quot; &quot;;&quot; &quot;@&quot; &quot;"/>
  </numFmts>
  <fonts count="98">
    <font>
      <sz val="12"/>
      <color rgb="FF000000"/>
      <name val="Verdana"/>
      <family val="2"/>
      <charset val="1"/>
    </font>
    <font>
      <sz val="11"/>
      <color theme="1"/>
      <name val="Calibri"/>
      <family val="2"/>
      <scheme val="minor"/>
    </font>
    <font>
      <sz val="12"/>
      <name val="Times New Roman"/>
      <family val="1"/>
      <charset val="1"/>
    </font>
    <font>
      <sz val="11"/>
      <color rgb="FF000000"/>
      <name val="Calibri"/>
      <family val="2"/>
      <charset val="1"/>
    </font>
    <font>
      <sz val="11"/>
      <color rgb="FF000000"/>
      <name val="Arial"/>
      <family val="2"/>
      <charset val="1"/>
    </font>
    <font>
      <sz val="11"/>
      <color rgb="FFFFFFFF"/>
      <name val="Arial"/>
      <family val="2"/>
      <charset val="1"/>
    </font>
    <font>
      <b/>
      <sz val="11"/>
      <color rgb="FF000000"/>
      <name val="Arial"/>
      <family val="2"/>
      <charset val="1"/>
    </font>
    <font>
      <sz val="11"/>
      <name val="Arial"/>
      <family val="2"/>
      <charset val="1"/>
    </font>
    <font>
      <b/>
      <sz val="11"/>
      <name val="Arial"/>
      <family val="2"/>
      <charset val="1"/>
    </font>
    <font>
      <b/>
      <sz val="10"/>
      <name val="Arial"/>
      <family val="2"/>
      <charset val="1"/>
    </font>
    <font>
      <b/>
      <sz val="9"/>
      <color rgb="FF000000"/>
      <name val="Arial"/>
      <family val="2"/>
      <charset val="1"/>
    </font>
    <font>
      <sz val="9"/>
      <color rgb="FF000000"/>
      <name val="Arial"/>
      <family val="2"/>
      <charset val="1"/>
    </font>
    <font>
      <b/>
      <sz val="8"/>
      <color rgb="FF000000"/>
      <name val="Arial"/>
      <family val="2"/>
      <charset val="1"/>
    </font>
    <font>
      <sz val="8"/>
      <color rgb="FF000000"/>
      <name val="Arial"/>
      <family val="2"/>
      <charset val="1"/>
    </font>
    <font>
      <sz val="9.9499999999999993"/>
      <color rgb="FF000000"/>
      <name val="Arial"/>
      <family val="2"/>
      <charset val="1"/>
    </font>
    <font>
      <b/>
      <i/>
      <sz val="9.9499999999999993"/>
      <color rgb="FF000000"/>
      <name val="Arial"/>
      <family val="2"/>
      <charset val="1"/>
    </font>
    <font>
      <b/>
      <i/>
      <sz val="8"/>
      <color rgb="FF000000"/>
      <name val="Arial"/>
      <family val="2"/>
      <charset val="1"/>
    </font>
    <font>
      <sz val="8"/>
      <color rgb="FF000000"/>
      <name val="Verdana"/>
      <family val="2"/>
      <charset val="1"/>
    </font>
    <font>
      <b/>
      <sz val="13"/>
      <name val="Arial"/>
      <family val="2"/>
      <charset val="1"/>
    </font>
    <font>
      <b/>
      <sz val="13"/>
      <color rgb="FF000000"/>
      <name val="Arial"/>
      <family val="2"/>
      <charset val="1"/>
    </font>
    <font>
      <b/>
      <sz val="12"/>
      <color rgb="FF000000"/>
      <name val="Verdana"/>
      <family val="2"/>
      <charset val="1"/>
    </font>
    <font>
      <b/>
      <i/>
      <sz val="11"/>
      <color rgb="FF000000"/>
      <name val="Calibri"/>
      <family val="2"/>
      <charset val="1"/>
    </font>
    <font>
      <sz val="12"/>
      <color rgb="FF000000"/>
      <name val="Verdana"/>
      <family val="2"/>
      <charset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Arial"/>
      <family val="2"/>
    </font>
    <font>
      <sz val="11"/>
      <color rgb="FF000000"/>
      <name val="Calibri"/>
      <family val="2"/>
    </font>
    <font>
      <b/>
      <sz val="11"/>
      <color rgb="FF000000"/>
      <name val="Calibri"/>
      <family val="2"/>
    </font>
    <font>
      <sz val="10"/>
      <color rgb="FF000000"/>
      <name val="Arial1"/>
      <family val="2"/>
    </font>
    <font>
      <b/>
      <i/>
      <sz val="16"/>
      <color rgb="FF000000"/>
      <name val="Calibri"/>
      <family val="2"/>
    </font>
    <font>
      <b/>
      <i/>
      <u/>
      <sz val="11"/>
      <color rgb="FF000000"/>
      <name val="Calibri"/>
      <family val="2"/>
    </font>
    <font>
      <sz val="11"/>
      <color indexed="8"/>
      <name val="Calibri"/>
      <family val="2"/>
    </font>
    <font>
      <sz val="10"/>
      <color indexed="8"/>
      <name val="Arial1"/>
    </font>
    <font>
      <sz val="10"/>
      <color rgb="FF000000"/>
      <name val="Arial"/>
      <family val="2"/>
    </font>
    <font>
      <sz val="11"/>
      <color indexed="17"/>
      <name val="Calibri"/>
      <family val="2"/>
    </font>
    <font>
      <sz val="10"/>
      <color indexed="8"/>
      <name val="MS Sans Serif1"/>
      <family val="2"/>
    </font>
    <font>
      <u/>
      <sz val="10"/>
      <color theme="10"/>
      <name val="Arial"/>
      <family val="2"/>
    </font>
    <font>
      <sz val="10"/>
      <name val="Times New Roman"/>
      <family val="1"/>
    </font>
    <font>
      <sz val="1"/>
      <color indexed="8"/>
      <name val="Courier New"/>
      <family val="3"/>
    </font>
    <font>
      <u/>
      <sz val="11"/>
      <color indexed="12"/>
      <name val="Arial"/>
      <family val="2"/>
    </font>
    <font>
      <sz val="12"/>
      <name val="Courier New"/>
      <family val="3"/>
    </font>
    <font>
      <b/>
      <sz val="15"/>
      <color indexed="56"/>
      <name val="Calibri"/>
      <family val="2"/>
    </font>
    <font>
      <b/>
      <sz val="1"/>
      <color indexed="8"/>
      <name val="Courier New"/>
      <family val="3"/>
    </font>
    <font>
      <b/>
      <i/>
      <sz val="16"/>
      <color indexed="8"/>
      <name val="Arial1"/>
    </font>
    <font>
      <u/>
      <sz val="11"/>
      <color indexed="12"/>
      <name val="Calibri"/>
      <family val="2"/>
    </font>
    <font>
      <sz val="12"/>
      <name val="SimSun"/>
      <family val="2"/>
      <charset val="1"/>
    </font>
    <font>
      <sz val="11"/>
      <color indexed="8"/>
      <name val="Arial1"/>
    </font>
    <font>
      <sz val="11"/>
      <color indexed="8"/>
      <name val="SimSun"/>
      <family val="2"/>
      <charset val="1"/>
    </font>
    <font>
      <b/>
      <i/>
      <u/>
      <sz val="11"/>
      <color indexed="8"/>
      <name val="Arial1"/>
    </font>
    <font>
      <b/>
      <sz val="15"/>
      <color indexed="62"/>
      <name val="Calibri"/>
      <family val="2"/>
    </font>
    <font>
      <sz val="11"/>
      <color indexed="8"/>
      <name val="Calibri"/>
      <family val="2"/>
      <charset val="1"/>
    </font>
    <font>
      <i/>
      <sz val="11"/>
      <color rgb="FF7F7F7F"/>
      <name val="Calibri"/>
      <family val="2"/>
      <scheme val="minor"/>
    </font>
    <font>
      <sz val="11"/>
      <color indexed="9"/>
      <name val="Calibri"/>
      <family val="2"/>
    </font>
    <font>
      <sz val="11"/>
      <color indexed="20"/>
      <name val="Calibri"/>
      <family val="2"/>
    </font>
    <font>
      <b/>
      <sz val="10"/>
      <name val="Univers Condensed"/>
      <family val="2"/>
    </font>
    <font>
      <b/>
      <sz val="11"/>
      <color indexed="52"/>
      <name val="Calibri"/>
      <family val="2"/>
    </font>
    <font>
      <b/>
      <sz val="11"/>
      <color indexed="9"/>
      <name val="Calibri"/>
      <family val="2"/>
    </font>
    <font>
      <b/>
      <sz val="8"/>
      <color indexed="24"/>
      <name val="Arial"/>
      <family val="2"/>
    </font>
    <font>
      <sz val="1"/>
      <color indexed="8"/>
      <name val="Courier"/>
      <family val="3"/>
    </font>
    <font>
      <sz val="11"/>
      <color indexed="16"/>
      <name val="Calibri"/>
      <family val="2"/>
    </font>
    <font>
      <b/>
      <sz val="11"/>
      <color indexed="53"/>
      <name val="Calibri"/>
      <family val="2"/>
    </font>
    <font>
      <i/>
      <sz val="11"/>
      <color indexed="23"/>
      <name val="Calibri"/>
      <family val="2"/>
    </font>
    <font>
      <b/>
      <sz val="13"/>
      <color indexed="56"/>
      <name val="Calibri"/>
      <family val="2"/>
    </font>
    <font>
      <b/>
      <sz val="11"/>
      <color indexed="56"/>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56"/>
      <name val="Cambria"/>
      <family val="2"/>
    </font>
    <font>
      <sz val="11"/>
      <color indexed="10"/>
      <name val="Calibri"/>
      <family val="2"/>
    </font>
    <font>
      <b/>
      <sz val="14"/>
      <color indexed="24"/>
      <name val="Arial"/>
      <family val="2"/>
    </font>
    <font>
      <b/>
      <i/>
      <sz val="16"/>
      <color theme="1"/>
      <name val="Arial"/>
      <family val="2"/>
    </font>
    <font>
      <sz val="10"/>
      <name val="Courier"/>
      <family val="3"/>
    </font>
    <font>
      <sz val="11"/>
      <color indexed="52"/>
      <name val="Calibri"/>
      <family val="2"/>
    </font>
    <font>
      <b/>
      <sz val="9.85"/>
      <color indexed="8"/>
      <name val="Times New Roman"/>
      <family val="1"/>
    </font>
    <font>
      <sz val="11"/>
      <color indexed="60"/>
      <name val="Calibri"/>
      <family val="2"/>
    </font>
    <font>
      <sz val="11"/>
      <color theme="1"/>
      <name val="Arial"/>
      <family val="2"/>
    </font>
    <font>
      <sz val="10"/>
      <color indexed="8"/>
      <name val="MS Sans Serif"/>
      <family val="2"/>
    </font>
    <font>
      <sz val="10"/>
      <name val="MS Sans Serif"/>
      <family val="2"/>
    </font>
    <font>
      <sz val="10"/>
      <name val="Univers Condensed"/>
      <family val="2"/>
    </font>
    <font>
      <b/>
      <sz val="1"/>
      <color indexed="8"/>
      <name val="Courier"/>
      <family val="3"/>
    </font>
    <font>
      <sz val="10"/>
      <color indexed="8"/>
      <name val="Arial"/>
      <family val="2"/>
    </font>
    <font>
      <b/>
      <sz val="8"/>
      <color rgb="FF000000"/>
      <name val="Arial"/>
      <family val="2"/>
    </font>
    <font>
      <sz val="11"/>
      <color rgb="FF000000"/>
      <name val="Times New Roman"/>
      <family val="1"/>
    </font>
  </fonts>
  <fills count="93">
    <fill>
      <patternFill patternType="none"/>
    </fill>
    <fill>
      <patternFill patternType="gray125"/>
    </fill>
    <fill>
      <patternFill patternType="mediumGray">
        <fgColor rgb="FFFF9804"/>
        <bgColor rgb="FFFD8383"/>
      </patternFill>
    </fill>
    <fill>
      <patternFill patternType="solid">
        <fgColor rgb="FFDADADA"/>
        <bgColor rgb="FFE6E0EC"/>
      </patternFill>
    </fill>
    <fill>
      <patternFill patternType="solid">
        <fgColor rgb="FFA6A7A3"/>
        <bgColor rgb="FFB2ADBC"/>
      </patternFill>
    </fill>
    <fill>
      <patternFill patternType="solid">
        <fgColor rgb="FFBFBFBF"/>
        <bgColor rgb="FFC0C0C0"/>
      </patternFill>
    </fill>
    <fill>
      <patternFill patternType="solid">
        <fgColor rgb="FFFFFFFF"/>
        <bgColor rgb="FFF2F2F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rgb="FFFFFFCC"/>
      </patternFill>
    </fill>
    <fill>
      <patternFill patternType="solid">
        <fgColor indexed="47"/>
        <bgColor indexed="31"/>
      </patternFill>
    </fill>
    <fill>
      <patternFill patternType="solid">
        <fgColor indexed="42"/>
        <b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8"/>
        <bgColor indexed="27"/>
      </patternFill>
    </fill>
    <fill>
      <patternFill patternType="solid">
        <fgColor indexed="20"/>
        <bgColor indexed="36"/>
      </patternFill>
    </fill>
    <fill>
      <patternFill patternType="solid">
        <fgColor indexed="58"/>
        <bgColor indexed="37"/>
      </patternFill>
    </fill>
    <fill>
      <patternFill patternType="solid">
        <fgColor indexed="36"/>
        <bgColor indexed="28"/>
      </patternFill>
    </fill>
    <fill>
      <patternFill patternType="solid">
        <fgColor indexed="27"/>
        <bgColor indexed="28"/>
      </patternFill>
    </fill>
    <fill>
      <patternFill patternType="solid">
        <fgColor indexed="12"/>
        <bgColor indexed="37"/>
      </patternFill>
    </fill>
    <fill>
      <patternFill patternType="solid">
        <fgColor indexed="31"/>
        <bgColor indexed="15"/>
      </patternFill>
    </fill>
    <fill>
      <patternFill patternType="solid">
        <fgColor indexed="60"/>
        <bgColor indexed="51"/>
      </patternFill>
    </fill>
    <fill>
      <patternFill patternType="solid">
        <fgColor indexed="59"/>
        <bgColor indexed="30"/>
      </patternFill>
    </fill>
    <fill>
      <patternFill patternType="solid">
        <fgColor indexed="38"/>
        <bgColor indexed="22"/>
      </patternFill>
    </fill>
    <fill>
      <patternFill patternType="solid">
        <fgColor indexed="15"/>
        <bgColor indexed="31"/>
      </patternFill>
    </fill>
    <fill>
      <patternFill patternType="solid">
        <fgColor indexed="33"/>
        <bgColor indexed="47"/>
      </patternFill>
    </fill>
    <fill>
      <patternFill patternType="solid">
        <fgColor indexed="24"/>
        <bgColor indexed="35"/>
      </patternFill>
    </fill>
    <fill>
      <patternFill patternType="solid">
        <fgColor indexed="45"/>
        <bgColor indexed="46"/>
      </patternFill>
    </fill>
    <fill>
      <patternFill patternType="solid">
        <fgColor indexed="11"/>
        <bgColor indexed="59"/>
      </patternFill>
    </fill>
    <fill>
      <patternFill patternType="solid">
        <fgColor indexed="46"/>
        <bgColor indexed="57"/>
      </patternFill>
    </fill>
    <fill>
      <patternFill patternType="solid">
        <fgColor indexed="44"/>
        <bgColor indexed="35"/>
      </patternFill>
    </fill>
    <fill>
      <patternFill patternType="solid">
        <fgColor indexed="51"/>
        <bgColor indexed="47"/>
      </patternFill>
    </fill>
    <fill>
      <patternFill patternType="solid">
        <fgColor indexed="48"/>
        <bgColor indexed="49"/>
      </patternFill>
    </fill>
    <fill>
      <patternFill patternType="solid">
        <fgColor indexed="25"/>
        <bgColor indexed="19"/>
      </patternFill>
    </fill>
    <fill>
      <patternFill patternType="solid">
        <fgColor indexed="50"/>
        <bgColor indexed="57"/>
      </patternFill>
    </fill>
    <fill>
      <patternFill patternType="solid">
        <fgColor indexed="54"/>
        <bgColor indexed="23"/>
      </patternFill>
    </fill>
    <fill>
      <patternFill patternType="solid">
        <fgColor indexed="49"/>
        <bgColor indexed="48"/>
      </patternFill>
    </fill>
    <fill>
      <patternFill patternType="solid">
        <fgColor indexed="29"/>
        <bgColor indexed="52"/>
      </patternFill>
    </fill>
    <fill>
      <patternFill patternType="solid">
        <fgColor indexed="14"/>
        <bgColor indexed="33"/>
      </patternFill>
    </fill>
    <fill>
      <patternFill patternType="solid">
        <fgColor indexed="39"/>
        <bgColor indexed="37"/>
      </patternFill>
    </fill>
    <fill>
      <patternFill patternType="solid">
        <fgColor indexed="57"/>
        <bgColor indexed="61"/>
      </patternFill>
    </fill>
    <fill>
      <patternFill patternType="solid">
        <fgColor indexed="41"/>
        <bgColor indexed="42"/>
      </patternFill>
    </fill>
    <fill>
      <patternFill patternType="solid">
        <fgColor indexed="47"/>
        <bgColor indexed="51"/>
      </patternFill>
    </fill>
    <fill>
      <patternFill patternType="solid">
        <fgColor indexed="34"/>
        <bgColor indexed="43"/>
      </patternFill>
    </fill>
    <fill>
      <patternFill patternType="solid">
        <fgColor indexed="43"/>
      </patternFill>
    </fill>
    <fill>
      <patternFill patternType="solid">
        <fgColor indexed="26"/>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rgb="FF4F81BD"/>
      </top>
      <bottom style="double">
        <color rgb="FF4F81BD"/>
      </bottom>
      <diagonal/>
    </border>
    <border>
      <left style="thin">
        <color auto="1"/>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n">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35"/>
      </bottom>
      <diagonal/>
    </border>
    <border>
      <left/>
      <right/>
      <top/>
      <bottom style="medium">
        <color indexed="2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s>
  <cellStyleXfs count="5555">
    <xf numFmtId="0" fontId="0" fillId="0" borderId="0"/>
    <xf numFmtId="165" fontId="22" fillId="0" borderId="0" applyBorder="0" applyProtection="0"/>
    <xf numFmtId="9" fontId="22" fillId="0" borderId="0" applyBorder="0" applyProtection="0"/>
    <xf numFmtId="0" fontId="1" fillId="3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38"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0" borderId="0"/>
    <xf numFmtId="44" fontId="38" fillId="0" borderId="0" applyFont="0" applyFill="0" applyBorder="0" applyAlignment="0" applyProtection="0"/>
    <xf numFmtId="0" fontId="1" fillId="0" borderId="0"/>
    <xf numFmtId="0" fontId="1" fillId="0" borderId="0"/>
    <xf numFmtId="0" fontId="1" fillId="0" borderId="0"/>
    <xf numFmtId="0" fontId="1" fillId="13" borderId="36" applyNumberFormat="0" applyFont="0" applyAlignment="0" applyProtection="0"/>
    <xf numFmtId="0" fontId="1" fillId="0" borderId="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0" borderId="0"/>
    <xf numFmtId="9" fontId="38" fillId="0" borderId="0" applyFont="0" applyFill="0" applyBorder="0" applyAlignment="0" applyProtection="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184" fontId="56" fillId="0" borderId="0">
      <protection locked="0"/>
    </xf>
    <xf numFmtId="43" fontId="38" fillId="0" borderId="0" applyFont="0" applyFill="0" applyBorder="0" applyAlignment="0" applyProtection="0"/>
    <xf numFmtId="0" fontId="38" fillId="0" borderId="0"/>
    <xf numFmtId="0" fontId="1" fillId="0" borderId="0"/>
    <xf numFmtId="184" fontId="56" fillId="0" borderId="0">
      <protection locked="0"/>
    </xf>
    <xf numFmtId="0" fontId="55" fillId="0" borderId="38" applyNumberFormat="0" applyFill="0" applyAlignment="0" applyProtection="0"/>
    <xf numFmtId="164" fontId="38" fillId="0" borderId="0" applyFill="0" applyBorder="0" applyAlignment="0" applyProtection="0"/>
    <xf numFmtId="164" fontId="38" fillId="0" borderId="0" applyFill="0" applyBorder="0" applyAlignment="0" applyProtection="0"/>
    <xf numFmtId="164" fontId="38" fillId="0" borderId="0" applyFill="0" applyBorder="0" applyAlignment="0" applyProtection="0"/>
    <xf numFmtId="164" fontId="38" fillId="0" borderId="0" applyFill="0" applyBorder="0" applyAlignment="0" applyProtection="0"/>
    <xf numFmtId="164" fontId="38" fillId="0" borderId="0" applyFill="0" applyBorder="0" applyAlignment="0" applyProtection="0"/>
    <xf numFmtId="182" fontId="52" fillId="0" borderId="0">
      <protection locked="0"/>
    </xf>
    <xf numFmtId="183" fontId="52" fillId="0" borderId="0">
      <protection locked="0"/>
    </xf>
    <xf numFmtId="0" fontId="45" fillId="0" borderId="0"/>
    <xf numFmtId="0" fontId="45" fillId="0" borderId="0"/>
    <xf numFmtId="181" fontId="5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8" fillId="0" borderId="0"/>
    <xf numFmtId="0" fontId="38" fillId="0" borderId="0"/>
    <xf numFmtId="0" fontId="38" fillId="0" borderId="0"/>
    <xf numFmtId="0" fontId="38" fillId="0" borderId="0"/>
    <xf numFmtId="0" fontId="38" fillId="0" borderId="0"/>
    <xf numFmtId="0" fontId="4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80" fontId="52" fillId="0" borderId="0">
      <protection locked="0"/>
    </xf>
    <xf numFmtId="0" fontId="53" fillId="0" borderId="0" applyNumberFormat="0" applyFill="0" applyBorder="0" applyAlignment="0" applyProtection="0"/>
    <xf numFmtId="0" fontId="52" fillId="0" borderId="0">
      <protection locked="0"/>
    </xf>
    <xf numFmtId="0" fontId="38" fillId="0" borderId="0"/>
    <xf numFmtId="164" fontId="38" fillId="0" borderId="0" applyFill="0" applyBorder="0" applyAlignment="0" applyProtection="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36" borderId="0" applyNumberFormat="0" applyBorder="0" applyAlignment="0" applyProtection="0"/>
    <xf numFmtId="0" fontId="1" fillId="0" borderId="0"/>
    <xf numFmtId="0" fontId="1" fillId="32" borderId="0" applyNumberFormat="0" applyBorder="0" applyAlignment="0" applyProtection="0"/>
    <xf numFmtId="0" fontId="1" fillId="28" borderId="0" applyNumberFormat="0" applyBorder="0" applyAlignment="0" applyProtection="0"/>
    <xf numFmtId="0" fontId="1" fillId="0" borderId="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3" fillId="0" borderId="0" applyBorder="0" applyProtection="0"/>
    <xf numFmtId="164" fontId="3" fillId="0" borderId="0" applyBorder="0" applyProtection="0"/>
    <xf numFmtId="9" fontId="4" fillId="0" borderId="0" applyBorder="0" applyProtection="0"/>
    <xf numFmtId="9" fontId="3" fillId="0" borderId="0" applyBorder="0" applyProtection="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3" fillId="0" borderId="0"/>
    <xf numFmtId="0" fontId="1" fillId="0" borderId="0"/>
    <xf numFmtId="166" fontId="4" fillId="0" borderId="0" applyBorder="0" applyProtection="0"/>
    <xf numFmtId="44" fontId="3" fillId="0" borderId="0" applyFont="0" applyFill="0" applyBorder="0" applyAlignment="0" applyProtection="0"/>
    <xf numFmtId="0" fontId="48" fillId="40" borderId="0" applyBorder="0" applyProtection="0"/>
    <xf numFmtId="0" fontId="45" fillId="39" borderId="0" applyBorder="0" applyProtection="0"/>
    <xf numFmtId="0" fontId="1" fillId="31" borderId="0" applyNumberFormat="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3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171" fontId="3" fillId="0" borderId="0" applyBorder="0" applyProtection="0"/>
    <xf numFmtId="0" fontId="4" fillId="0" borderId="0"/>
    <xf numFmtId="0" fontId="1" fillId="0" borderId="0"/>
    <xf numFmtId="9" fontId="38" fillId="0" borderId="0" applyFont="0" applyFill="0" applyBorder="0" applyAlignment="0" applyProtection="0"/>
    <xf numFmtId="0" fontId="1" fillId="36" borderId="0" applyNumberFormat="0" applyBorder="0" applyAlignment="0" applyProtection="0"/>
    <xf numFmtId="0" fontId="1" fillId="0" borderId="0"/>
    <xf numFmtId="0" fontId="38"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35"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43" fontId="38" fillId="0" borderId="0" applyFont="0" applyFill="0" applyBorder="0" applyAlignment="0" applyProtection="0"/>
    <xf numFmtId="0" fontId="38" fillId="0" borderId="0"/>
    <xf numFmtId="0" fontId="1" fillId="0" borderId="0"/>
    <xf numFmtId="9" fontId="38" fillId="0" borderId="0" applyFont="0" applyFill="0" applyBorder="0" applyAlignment="0" applyProtection="0"/>
    <xf numFmtId="0" fontId="1" fillId="0" borderId="0"/>
    <xf numFmtId="0" fontId="38" fillId="0" borderId="0"/>
    <xf numFmtId="0" fontId="1" fillId="0" borderId="0"/>
    <xf numFmtId="173" fontId="38" fillId="0" borderId="0"/>
    <xf numFmtId="0" fontId="1" fillId="0" borderId="0"/>
    <xf numFmtId="176" fontId="42" fillId="0" borderId="0"/>
    <xf numFmtId="174" fontId="42" fillId="0" borderId="0"/>
    <xf numFmtId="178" fontId="38" fillId="0" borderId="0" applyBorder="0" applyAlignment="0" applyProtection="0"/>
    <xf numFmtId="178" fontId="46" fillId="0" borderId="0"/>
    <xf numFmtId="176" fontId="40" fillId="0" borderId="0"/>
    <xf numFmtId="177" fontId="42" fillId="0" borderId="0"/>
    <xf numFmtId="176" fontId="40" fillId="0" borderId="0"/>
    <xf numFmtId="0" fontId="45" fillId="0" borderId="0" applyFont="0" applyFill="0" applyBorder="0" applyAlignment="0" applyProtection="0"/>
    <xf numFmtId="175" fontId="44" fillId="0" borderId="0"/>
    <xf numFmtId="175" fontId="44" fillId="0" borderId="0"/>
    <xf numFmtId="0" fontId="44" fillId="0" borderId="0"/>
    <xf numFmtId="0" fontId="44" fillId="0" borderId="0"/>
    <xf numFmtId="0" fontId="1" fillId="13" borderId="36" applyNumberFormat="0" applyFont="0" applyAlignment="0" applyProtection="0"/>
    <xf numFmtId="0" fontId="40" fillId="38" borderId="36"/>
    <xf numFmtId="0" fontId="1" fillId="13" borderId="36" applyNumberFormat="0" applyFont="0" applyAlignment="0" applyProtection="0"/>
    <xf numFmtId="0" fontId="38" fillId="0" borderId="0"/>
    <xf numFmtId="0" fontId="1" fillId="0" borderId="0"/>
    <xf numFmtId="0" fontId="1" fillId="0" borderId="0"/>
    <xf numFmtId="0" fontId="1" fillId="0" borderId="0"/>
    <xf numFmtId="0" fontId="1" fillId="0" borderId="0"/>
    <xf numFmtId="0" fontId="42" fillId="0" borderId="0"/>
    <xf numFmtId="0" fontId="40" fillId="0" borderId="0"/>
    <xf numFmtId="0" fontId="43" fillId="0" borderId="0">
      <alignment horizontal="center" textRotation="90"/>
    </xf>
    <xf numFmtId="0" fontId="43" fillId="0" borderId="0">
      <alignment horizontal="center" textRotation="90"/>
    </xf>
    <xf numFmtId="0" fontId="43" fillId="0" borderId="0">
      <alignment horizontal="center"/>
    </xf>
    <xf numFmtId="0" fontId="43" fillId="0" borderId="0">
      <alignment horizontal="center"/>
    </xf>
    <xf numFmtId="174" fontId="42" fillId="0" borderId="0"/>
    <xf numFmtId="0" fontId="1" fillId="36"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39" fillId="0" borderId="0"/>
    <xf numFmtId="0" fontId="40" fillId="0" borderId="0"/>
    <xf numFmtId="171" fontId="40" fillId="0" borderId="0"/>
    <xf numFmtId="9" fontId="40" fillId="0" borderId="0"/>
    <xf numFmtId="0" fontId="39" fillId="0" borderId="0"/>
    <xf numFmtId="43" fontId="38" fillId="0" borderId="0" applyFont="0" applyFill="0" applyBorder="0" applyAlignment="0" applyProtection="0"/>
    <xf numFmtId="0" fontId="38" fillId="0" borderId="0"/>
    <xf numFmtId="0" fontId="5" fillId="2" borderId="0" applyBorder="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9" fontId="38"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38" fillId="0" borderId="0"/>
    <xf numFmtId="0" fontId="45" fillId="0" borderId="0"/>
    <xf numFmtId="0" fontId="45"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179" fontId="62" fillId="0" borderId="0"/>
    <xf numFmtId="173" fontId="45" fillId="0" borderId="0" applyFill="0" applyBorder="0" applyAlignment="0" applyProtection="0"/>
    <xf numFmtId="0" fontId="3" fillId="0" borderId="0"/>
    <xf numFmtId="178" fontId="38" fillId="0" borderId="0" applyFill="0" applyBorder="0" applyAlignment="0" applyProtection="0"/>
    <xf numFmtId="164" fontId="64" fillId="0" borderId="0" applyBorder="0" applyProtection="0"/>
    <xf numFmtId="167" fontId="59" fillId="0" borderId="0"/>
    <xf numFmtId="186" fontId="38" fillId="0" borderId="0"/>
    <xf numFmtId="0" fontId="58" fillId="0" borderId="0" applyNumberFormat="0" applyFill="0" applyBorder="0" applyAlignment="0" applyProtection="0"/>
    <xf numFmtId="0" fontId="62" fillId="0" borderId="0"/>
    <xf numFmtId="0" fontId="60" fillId="0" borderId="0"/>
    <xf numFmtId="185" fontId="38" fillId="0" borderId="0" applyFill="0" applyBorder="0" applyAlignment="0" applyProtection="0"/>
    <xf numFmtId="9" fontId="45" fillId="0" borderId="0" applyFill="0" applyBorder="0" applyAlignment="0" applyProtection="0"/>
    <xf numFmtId="164" fontId="38" fillId="0" borderId="0" applyFill="0" applyBorder="0" applyAlignment="0" applyProtection="0"/>
    <xf numFmtId="9" fontId="2" fillId="0" borderId="0"/>
    <xf numFmtId="167" fontId="2" fillId="0" borderId="0"/>
    <xf numFmtId="0" fontId="61" fillId="0" borderId="0"/>
    <xf numFmtId="0" fontId="57" fillId="0" borderId="0">
      <alignment horizontal="center" textRotation="90"/>
    </xf>
    <xf numFmtId="0" fontId="63" fillId="0" borderId="39"/>
    <xf numFmtId="178" fontId="45" fillId="0" borderId="0" applyFill="0" applyBorder="0" applyAlignment="0" applyProtection="0"/>
    <xf numFmtId="0" fontId="63" fillId="0" borderId="39" applyNumberFormat="0" applyFill="0" applyAlignment="0" applyProtection="0"/>
    <xf numFmtId="9" fontId="59" fillId="0" borderId="0"/>
    <xf numFmtId="178" fontId="45" fillId="0" borderId="0" applyFill="0" applyBorder="0" applyAlignment="0" applyProtection="0"/>
    <xf numFmtId="0" fontId="57" fillId="0" borderId="0">
      <alignment horizontal="center"/>
    </xf>
    <xf numFmtId="0" fontId="1" fillId="0" borderId="0"/>
    <xf numFmtId="0" fontId="38" fillId="0" borderId="0"/>
    <xf numFmtId="43" fontId="38" fillId="0" borderId="0" applyFont="0" applyFill="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9" fontId="38"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38" fillId="0" borderId="0"/>
    <xf numFmtId="0" fontId="38" fillId="0" borderId="0"/>
    <xf numFmtId="0" fontId="38" fillId="0" borderId="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66" fillId="51" borderId="0" applyNumberFormat="0" applyBorder="0" applyAlignment="0" applyProtection="0"/>
    <xf numFmtId="0" fontId="66" fillId="48" borderId="0" applyNumberFormat="0" applyBorder="0" applyAlignment="0" applyProtection="0"/>
    <xf numFmtId="0" fontId="66" fillId="49"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7" fillId="29" borderId="0" applyNumberFormat="0" applyBorder="0" applyAlignment="0" applyProtection="0"/>
    <xf numFmtId="0" fontId="37" fillId="33" borderId="0" applyNumberFormat="0" applyBorder="0" applyAlignment="0" applyProtection="0"/>
    <xf numFmtId="0" fontId="37" fillId="37"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8" borderId="0" applyNumberFormat="0" applyBorder="0" applyAlignment="0" applyProtection="0"/>
    <xf numFmtId="0" fontId="67" fillId="42" borderId="0" applyNumberFormat="0" applyBorder="0" applyAlignment="0" applyProtection="0"/>
    <xf numFmtId="0" fontId="68" fillId="0" borderId="3"/>
    <xf numFmtId="0" fontId="27" fillId="7" borderId="0" applyNumberFormat="0" applyBorder="0" applyAlignment="0" applyProtection="0"/>
    <xf numFmtId="0" fontId="69" fillId="59" borderId="40" applyNumberFormat="0" applyAlignment="0" applyProtection="0"/>
    <xf numFmtId="0" fontId="32" fillId="11" borderId="34" applyNumberFormat="0" applyAlignment="0" applyProtection="0"/>
    <xf numFmtId="0" fontId="34" fillId="12" borderId="1" applyNumberFormat="0" applyAlignment="0" applyProtection="0"/>
    <xf numFmtId="0" fontId="33" fillId="0" borderId="35" applyNumberFormat="0" applyFill="0" applyAlignment="0" applyProtection="0"/>
    <xf numFmtId="0" fontId="70" fillId="60" borderId="41" applyNumberFormat="0" applyAlignment="0" applyProtection="0"/>
    <xf numFmtId="3" fontId="71" fillId="0" borderId="0" applyFont="0" applyFill="0" applyBorder="0" applyAlignment="0" applyProtection="0"/>
    <xf numFmtId="187" fontId="71" fillId="0" borderId="0" applyFont="0" applyFill="0" applyBorder="0" applyAlignment="0" applyProtection="0"/>
    <xf numFmtId="0" fontId="72" fillId="0" borderId="0">
      <protection locked="0"/>
    </xf>
    <xf numFmtId="0" fontId="71" fillId="0" borderId="0" applyFont="0" applyFill="0" applyBorder="0" applyAlignment="0" applyProtection="0"/>
    <xf numFmtId="0" fontId="37" fillId="14" borderId="0" applyNumberFormat="0" applyBorder="0" applyAlignment="0" applyProtection="0"/>
    <xf numFmtId="0" fontId="37" fillId="18" borderId="0" applyNumberFormat="0" applyBorder="0" applyAlignment="0" applyProtection="0"/>
    <xf numFmtId="0" fontId="37" fillId="22" borderId="0" applyNumberFormat="0" applyBorder="0" applyAlignment="0" applyProtection="0"/>
    <xf numFmtId="0" fontId="37" fillId="26" borderId="0" applyNumberFormat="0" applyBorder="0" applyAlignment="0" applyProtection="0"/>
    <xf numFmtId="0" fontId="37" fillId="30" borderId="0" applyNumberFormat="0" applyBorder="0" applyAlignment="0" applyProtection="0"/>
    <xf numFmtId="0" fontId="37" fillId="34" borderId="0" applyNumberFormat="0" applyBorder="0" applyAlignment="0" applyProtection="0"/>
    <xf numFmtId="0" fontId="30" fillId="10" borderId="34" applyNumberFormat="0" applyAlignment="0" applyProtection="0"/>
    <xf numFmtId="188" fontId="38" fillId="0" borderId="0" applyFont="0" applyFill="0" applyBorder="0" applyAlignment="0" applyProtection="0"/>
    <xf numFmtId="188" fontId="38" fillId="0" borderId="0" applyFont="0" applyFill="0" applyBorder="0" applyAlignment="0" applyProtection="0"/>
    <xf numFmtId="0" fontId="45" fillId="61" borderId="0"/>
    <xf numFmtId="0" fontId="45" fillId="62" borderId="0"/>
    <xf numFmtId="0" fontId="45" fillId="63" borderId="0"/>
    <xf numFmtId="0" fontId="45" fillId="64" borderId="0"/>
    <xf numFmtId="0" fontId="45" fillId="65" borderId="0"/>
    <xf numFmtId="0" fontId="45" fillId="66" borderId="0"/>
    <xf numFmtId="0" fontId="45" fillId="67" borderId="0"/>
    <xf numFmtId="0" fontId="45" fillId="68" borderId="0"/>
    <xf numFmtId="0" fontId="45" fillId="69" borderId="0"/>
    <xf numFmtId="0" fontId="45" fillId="70" borderId="0"/>
    <xf numFmtId="0" fontId="45" fillId="71" borderId="0"/>
    <xf numFmtId="0" fontId="45" fillId="72" borderId="0"/>
    <xf numFmtId="0" fontId="66" fillId="73" borderId="0"/>
    <xf numFmtId="0" fontId="66" fillId="74" borderId="0"/>
    <xf numFmtId="0" fontId="66" fillId="75" borderId="0"/>
    <xf numFmtId="0" fontId="66" fillId="76" borderId="0"/>
    <xf numFmtId="0" fontId="66" fillId="77" borderId="0"/>
    <xf numFmtId="0" fontId="66" fillId="78" borderId="0"/>
    <xf numFmtId="0" fontId="66" fillId="79" borderId="0"/>
    <xf numFmtId="0" fontId="66" fillId="80" borderId="0"/>
    <xf numFmtId="0" fontId="66" fillId="81" borderId="0"/>
    <xf numFmtId="0" fontId="66" fillId="82" borderId="0"/>
    <xf numFmtId="0" fontId="66" fillId="83" borderId="0"/>
    <xf numFmtId="0" fontId="66" fillId="84" borderId="0"/>
    <xf numFmtId="0" fontId="73" fillId="85" borderId="0"/>
    <xf numFmtId="0" fontId="74" fillId="86" borderId="40"/>
    <xf numFmtId="0" fontId="70" fillId="87" borderId="41"/>
    <xf numFmtId="189" fontId="40" fillId="0" borderId="0"/>
    <xf numFmtId="167" fontId="38" fillId="0" borderId="0"/>
    <xf numFmtId="0" fontId="75" fillId="0" borderId="0"/>
    <xf numFmtId="0" fontId="48" fillId="88" borderId="0"/>
    <xf numFmtId="0" fontId="55" fillId="0" borderId="42"/>
    <xf numFmtId="0" fontId="76" fillId="0" borderId="43"/>
    <xf numFmtId="0" fontId="77" fillId="0" borderId="44"/>
    <xf numFmtId="0" fontId="77" fillId="0" borderId="0"/>
    <xf numFmtId="0" fontId="78" fillId="89" borderId="40"/>
    <xf numFmtId="0" fontId="79" fillId="0" borderId="45"/>
    <xf numFmtId="0" fontId="80" fillId="90" borderId="0"/>
    <xf numFmtId="0" fontId="45" fillId="0" borderId="0"/>
    <xf numFmtId="190" fontId="40" fillId="0" borderId="0"/>
    <xf numFmtId="0" fontId="81" fillId="86" borderId="46"/>
    <xf numFmtId="9" fontId="38" fillId="0" borderId="0"/>
    <xf numFmtId="0" fontId="82" fillId="0" borderId="0"/>
    <xf numFmtId="190" fontId="41" fillId="0" borderId="5"/>
    <xf numFmtId="0" fontId="83" fillId="0" borderId="0"/>
    <xf numFmtId="0" fontId="75" fillId="0" borderId="0" applyNumberFormat="0" applyFill="0" applyBorder="0" applyAlignment="0" applyProtection="0"/>
    <xf numFmtId="2" fontId="71" fillId="0" borderId="0" applyFont="0" applyFill="0" applyBorder="0" applyAlignment="0" applyProtection="0"/>
    <xf numFmtId="180" fontId="72" fillId="0" borderId="0">
      <protection locked="0"/>
    </xf>
    <xf numFmtId="0" fontId="48" fillId="43" borderId="0" applyNumberFormat="0" applyBorder="0" applyAlignment="0" applyProtection="0"/>
    <xf numFmtId="0" fontId="38" fillId="59" borderId="0" applyNumberFormat="0" applyFont="0" applyBorder="0" applyAlignment="0" applyProtection="0"/>
    <xf numFmtId="0" fontId="84" fillId="0" borderId="0" applyNumberFormat="0" applyFill="0" applyBorder="0" applyAlignment="0" applyProtection="0"/>
    <xf numFmtId="0" fontId="77" fillId="0" borderId="47" applyNumberFormat="0" applyFill="0" applyAlignment="0" applyProtection="0"/>
    <xf numFmtId="0" fontId="77" fillId="0" borderId="0" applyNumberFormat="0" applyFill="0" applyBorder="0" applyAlignment="0" applyProtection="0"/>
    <xf numFmtId="0" fontId="85" fillId="0" borderId="0">
      <alignment horizontal="center"/>
    </xf>
    <xf numFmtId="0" fontId="28" fillId="8" borderId="0" applyNumberFormat="0" applyBorder="0" applyAlignment="0" applyProtection="0"/>
    <xf numFmtId="0" fontId="86" fillId="0" borderId="0"/>
    <xf numFmtId="0" fontId="78" fillId="46" borderId="40" applyNumberFormat="0" applyAlignment="0" applyProtection="0"/>
    <xf numFmtId="0" fontId="87" fillId="0" borderId="45" applyNumberFormat="0" applyFill="0" applyAlignment="0" applyProtection="0"/>
    <xf numFmtId="0" fontId="38" fillId="0" borderId="0">
      <alignment horizontal="centerContinuous" vertical="justify"/>
    </xf>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66" fontId="45" fillId="0" borderId="0" applyFill="0" applyBorder="0" applyAlignment="0" applyProtection="0"/>
    <xf numFmtId="191" fontId="38" fillId="0" borderId="0" applyFont="0" applyFill="0" applyBorder="0" applyAlignment="0" applyProtection="0"/>
    <xf numFmtId="192" fontId="40" fillId="0" borderId="0"/>
    <xf numFmtId="191" fontId="38" fillId="0" borderId="0" applyFont="0" applyFill="0" applyBorder="0" applyAlignment="0" applyProtection="0"/>
    <xf numFmtId="0" fontId="88" fillId="0" borderId="0" applyNumberFormat="0" applyFill="0" applyBorder="0" applyProtection="0">
      <alignment vertical="center"/>
    </xf>
    <xf numFmtId="192" fontId="40" fillId="0" borderId="0"/>
    <xf numFmtId="192" fontId="40" fillId="0" borderId="0"/>
    <xf numFmtId="191" fontId="38" fillId="0" borderId="0" applyFont="0" applyFill="0" applyBorder="0" applyAlignment="0" applyProtection="0"/>
    <xf numFmtId="193" fontId="45" fillId="0" borderId="0" applyFont="0" applyFill="0" applyBorder="0" applyAlignment="0" applyProtection="0"/>
    <xf numFmtId="44" fontId="1"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191" fontId="38" fillId="0" borderId="0" applyFont="0" applyFill="0" applyBorder="0" applyAlignment="0" applyProtection="0"/>
    <xf numFmtId="3" fontId="38" fillId="0" borderId="0"/>
    <xf numFmtId="0" fontId="29" fillId="9" borderId="0" applyNumberFormat="0" applyBorder="0" applyAlignment="0" applyProtection="0"/>
    <xf numFmtId="0" fontId="89" fillId="91" borderId="0" applyNumberFormat="0" applyBorder="0" applyAlignment="0" applyProtection="0"/>
    <xf numFmtId="0" fontId="90"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91" fillId="0" borderId="0"/>
    <xf numFmtId="0" fontId="91" fillId="0" borderId="0"/>
    <xf numFmtId="0" fontId="1" fillId="0" borderId="0"/>
    <xf numFmtId="0" fontId="45" fillId="0" borderId="0"/>
    <xf numFmtId="0" fontId="1" fillId="0" borderId="0"/>
    <xf numFmtId="0" fontId="45"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1" fillId="13" borderId="36" applyNumberFormat="0" applyFont="0" applyAlignment="0" applyProtection="0"/>
    <xf numFmtId="0" fontId="45" fillId="92" borderId="48" applyNumberFormat="0" applyFont="0" applyAlignment="0" applyProtection="0"/>
    <xf numFmtId="0" fontId="81" fillId="59" borderId="46" applyNumberFormat="0" applyAlignment="0" applyProtection="0"/>
    <xf numFmtId="182" fontId="72" fillId="0" borderId="0">
      <protection locked="0"/>
    </xf>
    <xf numFmtId="183" fontId="72" fillId="0" borderId="0">
      <protection locked="0"/>
    </xf>
    <xf numFmtId="194" fontId="88" fillId="0" borderId="0" applyFill="0" applyBorder="0" applyProtection="0">
      <alignment horizontal="right" vertical="center"/>
    </xf>
    <xf numFmtId="194" fontId="88" fillId="0" borderId="0" applyFill="0" applyBorder="0" applyProtection="0">
      <alignment horizontal="right" vertical="center"/>
    </xf>
    <xf numFmtId="9" fontId="1" fillId="0" borderId="0" applyFont="0" applyFill="0" applyBorder="0" applyAlignment="0" applyProtection="0"/>
    <xf numFmtId="0" fontId="31" fillId="11" borderId="4" applyNumberFormat="0" applyAlignment="0" applyProtection="0"/>
    <xf numFmtId="38" fontId="92"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ont="0" applyFill="0" applyBorder="0" applyAlignment="0" applyProtection="0"/>
    <xf numFmtId="195" fontId="38" fillId="0" borderId="0" applyFill="0" applyBorder="0" applyAlignment="0" applyProtection="0"/>
    <xf numFmtId="195" fontId="38" fillId="0" borderId="0" applyFont="0" applyFill="0" applyBorder="0" applyAlignment="0" applyProtection="0"/>
    <xf numFmtId="196" fontId="38" fillId="0" borderId="0" applyFont="0" applyFill="0" applyBorder="0" applyAlignment="0" applyProtection="0"/>
    <xf numFmtId="196" fontId="38" fillId="0" borderId="0" applyFont="0" applyFill="0" applyBorder="0" applyAlignment="0" applyProtection="0"/>
    <xf numFmtId="195" fontId="93" fillId="0" borderId="0" applyFont="0" applyFill="0" applyBorder="0" applyAlignment="0" applyProtection="0"/>
    <xf numFmtId="197" fontId="51" fillId="0" borderId="0" applyFon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38" fillId="0" borderId="0"/>
    <xf numFmtId="0" fontId="82" fillId="0" borderId="0" applyNumberFormat="0" applyFill="0" applyBorder="0" applyAlignment="0" applyProtection="0"/>
    <xf numFmtId="0" fontId="82" fillId="0" borderId="0" applyNumberFormat="0" applyFill="0" applyBorder="0" applyAlignment="0" applyProtection="0"/>
    <xf numFmtId="0" fontId="55" fillId="0" borderId="38" applyNumberFormat="0" applyFill="0" applyAlignment="0" applyProtection="0"/>
    <xf numFmtId="0" fontId="24" fillId="0" borderId="31" applyNumberFormat="0" applyFill="0" applyAlignment="0" applyProtection="0"/>
    <xf numFmtId="0" fontId="25" fillId="0" borderId="32" applyNumberFormat="0" applyFill="0" applyAlignment="0" applyProtection="0"/>
    <xf numFmtId="0" fontId="26" fillId="0" borderId="33" applyNumberFormat="0" applyFill="0" applyAlignment="0" applyProtection="0"/>
    <xf numFmtId="0" fontId="26" fillId="0" borderId="0" applyNumberFormat="0" applyFill="0" applyBorder="0" applyAlignment="0" applyProtection="0"/>
    <xf numFmtId="0" fontId="23" fillId="0" borderId="0" applyNumberFormat="0" applyFill="0" applyBorder="0" applyAlignment="0" applyProtection="0"/>
    <xf numFmtId="184" fontId="94" fillId="0" borderId="0">
      <protection locked="0"/>
    </xf>
    <xf numFmtId="184" fontId="94" fillId="0" borderId="0">
      <protection locked="0"/>
    </xf>
    <xf numFmtId="0" fontId="36" fillId="0" borderId="37" applyNumberFormat="0" applyFill="0" applyAlignment="0" applyProtection="0"/>
    <xf numFmtId="195" fontId="95" fillId="0" borderId="0" applyFont="0" applyFill="0" applyBorder="0" applyAlignment="0" applyProtection="0">
      <alignment vertical="top"/>
    </xf>
    <xf numFmtId="195" fontId="38" fillId="0" borderId="0" applyFont="0" applyFill="0" applyBorder="0" applyAlignment="0" applyProtection="0"/>
    <xf numFmtId="198" fontId="40" fillId="0" borderId="0"/>
    <xf numFmtId="189" fontId="47" fillId="0" borderId="0"/>
    <xf numFmtId="0" fontId="83" fillId="0" borderId="0" applyNumberFormat="0" applyFill="0" applyBorder="0" applyAlignment="0" applyProtection="0"/>
    <xf numFmtId="0" fontId="38" fillId="92" borderId="0" applyNumberFormat="0" applyFon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13" borderId="36" applyNumberFormat="0" applyFont="0" applyAlignment="0" applyProtection="0"/>
    <xf numFmtId="0" fontId="1" fillId="13" borderId="36" applyNumberFormat="0" applyFont="0" applyAlignment="0" applyProtection="0"/>
    <xf numFmtId="0" fontId="1" fillId="0" borderId="0"/>
    <xf numFmtId="0" fontId="1" fillId="0" borderId="0"/>
    <xf numFmtId="0" fontId="1" fillId="0" borderId="0"/>
    <xf numFmtId="0" fontId="1" fillId="0" borderId="0"/>
    <xf numFmtId="0" fontId="1" fillId="0" borderId="0"/>
  </cellStyleXfs>
  <cellXfs count="252">
    <xf numFmtId="0" fontId="0" fillId="0" borderId="0" xfId="0"/>
    <xf numFmtId="165" fontId="0" fillId="0" borderId="0" xfId="0" applyNumberFormat="1"/>
    <xf numFmtId="0" fontId="0" fillId="0" borderId="0" xfId="0" applyFont="1" applyAlignment="1">
      <alignment horizontal="left" vertical="center"/>
    </xf>
    <xf numFmtId="0" fontId="0" fillId="0" borderId="0" xfId="0" applyFont="1" applyAlignment="1">
      <alignment horizontal="center" vertical="center"/>
    </xf>
    <xf numFmtId="165" fontId="0" fillId="0" borderId="0" xfId="1" applyFont="1" applyBorder="1" applyAlignment="1" applyProtection="1">
      <alignment horizontal="left" vertical="center"/>
    </xf>
    <xf numFmtId="0" fontId="7" fillId="0" borderId="3" xfId="328" applyNumberFormat="1" applyFont="1" applyFill="1" applyBorder="1" applyAlignment="1">
      <alignment horizontal="center" vertical="center"/>
    </xf>
    <xf numFmtId="165" fontId="7" fillId="0" borderId="0" xfId="1" applyFont="1" applyBorder="1" applyAlignment="1" applyProtection="1">
      <alignment vertical="center"/>
    </xf>
    <xf numFmtId="0" fontId="9" fillId="0" borderId="3" xfId="0" applyFont="1" applyBorder="1" applyAlignment="1">
      <alignment horizontal="center" vertical="center"/>
    </xf>
    <xf numFmtId="0" fontId="10" fillId="0" borderId="6"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165" fontId="10" fillId="0" borderId="2" xfId="1" applyFont="1" applyBorder="1" applyAlignment="1" applyProtection="1">
      <alignment horizontal="right" vertical="center" wrapText="1"/>
    </xf>
    <xf numFmtId="0" fontId="10" fillId="3" borderId="3" xfId="0" applyFont="1" applyFill="1" applyBorder="1" applyAlignment="1">
      <alignment horizontal="center" vertical="center" wrapText="1"/>
    </xf>
    <xf numFmtId="165" fontId="10" fillId="3" borderId="3" xfId="1" applyFont="1" applyFill="1" applyBorder="1" applyAlignment="1" applyProtection="1">
      <alignment horizontal="right" vertical="center" wrapText="1"/>
    </xf>
    <xf numFmtId="10" fontId="10" fillId="3" borderId="3" xfId="2" applyNumberFormat="1" applyFont="1" applyFill="1" applyBorder="1" applyAlignment="1" applyProtection="1">
      <alignment horizontal="center" vertical="center" wrapText="1"/>
    </xf>
    <xf numFmtId="0" fontId="11" fillId="0" borderId="0" xfId="0" applyFont="1" applyAlignment="1">
      <alignment horizontal="left" vertical="center"/>
    </xf>
    <xf numFmtId="0" fontId="10" fillId="0" borderId="8" xfId="0" applyFont="1" applyBorder="1" applyAlignment="1">
      <alignment horizontal="center" vertical="center" wrapText="1"/>
    </xf>
    <xf numFmtId="165" fontId="10" fillId="0" borderId="3" xfId="1" applyFont="1" applyBorder="1" applyAlignment="1" applyProtection="1">
      <alignment horizontal="right" vertical="center" wrapText="1"/>
    </xf>
    <xf numFmtId="10" fontId="10" fillId="0" borderId="3" xfId="2" applyNumberFormat="1" applyFont="1" applyBorder="1" applyAlignment="1" applyProtection="1">
      <alignment horizontal="center" vertical="center" wrapText="1"/>
    </xf>
    <xf numFmtId="165" fontId="10" fillId="4" borderId="10" xfId="1" applyFont="1" applyFill="1" applyBorder="1" applyAlignment="1" applyProtection="1">
      <alignment vertical="center" wrapText="1"/>
    </xf>
    <xf numFmtId="10" fontId="10" fillId="4" borderId="10" xfId="2" applyNumberFormat="1" applyFont="1" applyFill="1" applyBorder="1" applyAlignment="1" applyProtection="1">
      <alignment vertical="center" wrapText="1"/>
    </xf>
    <xf numFmtId="165" fontId="10" fillId="4" borderId="0" xfId="1" applyFont="1" applyFill="1" applyBorder="1" applyAlignment="1" applyProtection="1">
      <alignment vertical="center" wrapText="1"/>
    </xf>
    <xf numFmtId="10" fontId="10" fillId="4" borderId="0" xfId="0" applyNumberFormat="1" applyFont="1" applyFill="1" applyBorder="1" applyAlignment="1">
      <alignment vertical="center" wrapText="1"/>
    </xf>
    <xf numFmtId="0" fontId="10" fillId="4" borderId="0" xfId="0" applyFont="1" applyFill="1" applyBorder="1" applyAlignment="1">
      <alignment vertical="center" wrapText="1"/>
    </xf>
    <xf numFmtId="165" fontId="10" fillId="4" borderId="2" xfId="1" applyFont="1" applyFill="1" applyBorder="1" applyAlignment="1" applyProtection="1">
      <alignment horizontal="right" vertical="center" wrapText="1"/>
    </xf>
    <xf numFmtId="165" fontId="10" fillId="4" borderId="12" xfId="1" applyFont="1" applyFill="1" applyBorder="1" applyAlignment="1" applyProtection="1">
      <alignment horizontal="right" vertical="center" wrapText="1"/>
    </xf>
    <xf numFmtId="0" fontId="10" fillId="4" borderId="12" xfId="0" applyFont="1" applyFill="1" applyBorder="1" applyAlignment="1">
      <alignment vertical="center" wrapText="1"/>
    </xf>
    <xf numFmtId="165" fontId="10" fillId="4" borderId="13" xfId="1" applyFont="1" applyFill="1" applyBorder="1" applyAlignment="1" applyProtection="1">
      <alignment horizontal="right"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2" fillId="4" borderId="0" xfId="0" applyFont="1" applyFill="1" applyAlignment="1">
      <alignment horizontal="left" vertical="top" wrapText="1"/>
    </xf>
    <xf numFmtId="0" fontId="0" fillId="4" borderId="0" xfId="0" applyFont="1" applyFill="1" applyAlignment="1">
      <alignment horizontal="left" vertical="top" wrapText="1"/>
    </xf>
    <xf numFmtId="0" fontId="12" fillId="4" borderId="0" xfId="0" applyFont="1" applyFill="1" applyAlignment="1">
      <alignment horizontal="justify" vertical="top" wrapText="1"/>
    </xf>
    <xf numFmtId="165" fontId="0" fillId="4" borderId="0" xfId="1" applyFont="1" applyFill="1" applyBorder="1" applyAlignment="1" applyProtection="1">
      <alignment horizontal="left" vertical="top" wrapText="1"/>
    </xf>
    <xf numFmtId="165" fontId="12" fillId="4" borderId="0" xfId="1" applyFont="1" applyFill="1" applyBorder="1" applyAlignment="1" applyProtection="1">
      <alignment horizontal="righ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justify" vertical="top" wrapText="1"/>
    </xf>
    <xf numFmtId="165" fontId="13" fillId="0" borderId="0" xfId="1" applyFont="1" applyBorder="1" applyAlignment="1" applyProtection="1">
      <alignment horizontal="right" vertical="top" wrapText="1"/>
    </xf>
    <xf numFmtId="0" fontId="12" fillId="4" borderId="10" xfId="0" applyFont="1" applyFill="1" applyBorder="1" applyAlignment="1">
      <alignment horizontal="left" vertical="top" wrapText="1"/>
    </xf>
    <xf numFmtId="0" fontId="0" fillId="4" borderId="10" xfId="0" applyFont="1" applyFill="1" applyBorder="1" applyAlignment="1">
      <alignment horizontal="left" vertical="top" wrapText="1"/>
    </xf>
    <xf numFmtId="0" fontId="12" fillId="4" borderId="10" xfId="0" applyFont="1" applyFill="1" applyBorder="1" applyAlignment="1">
      <alignment horizontal="justify" vertical="top" wrapText="1"/>
    </xf>
    <xf numFmtId="165" fontId="0" fillId="4" borderId="10" xfId="1" applyFont="1" applyFill="1" applyBorder="1" applyAlignment="1" applyProtection="1">
      <alignment horizontal="left" vertical="top" wrapText="1"/>
    </xf>
    <xf numFmtId="165" fontId="12" fillId="4" borderId="10" xfId="1" applyFont="1" applyFill="1" applyBorder="1" applyAlignment="1" applyProtection="1">
      <alignment horizontal="right" vertical="top" wrapText="1"/>
    </xf>
    <xf numFmtId="0" fontId="12" fillId="5" borderId="0" xfId="0" applyFont="1" applyFill="1" applyAlignment="1">
      <alignment horizontal="left" vertical="top" wrapText="1"/>
    </xf>
    <xf numFmtId="0" fontId="0" fillId="5" borderId="0" xfId="0" applyFont="1" applyFill="1" applyAlignment="1">
      <alignment horizontal="left" vertical="top" wrapText="1"/>
    </xf>
    <xf numFmtId="0" fontId="12" fillId="5" borderId="0" xfId="0" applyFont="1" applyFill="1" applyAlignment="1">
      <alignment horizontal="justify" vertical="top" wrapText="1"/>
    </xf>
    <xf numFmtId="165" fontId="0" fillId="5" borderId="0" xfId="1" applyFont="1" applyFill="1" applyBorder="1" applyAlignment="1" applyProtection="1">
      <alignment horizontal="left" vertical="top" wrapText="1"/>
    </xf>
    <xf numFmtId="165" fontId="12" fillId="5" borderId="0" xfId="1" applyFont="1" applyFill="1" applyBorder="1" applyAlignment="1" applyProtection="1">
      <alignment horizontal="right" vertical="top" wrapText="1"/>
    </xf>
    <xf numFmtId="0" fontId="12" fillId="3" borderId="0" xfId="0" applyFont="1" applyFill="1" applyAlignment="1">
      <alignment horizontal="left" vertical="top" wrapText="1"/>
    </xf>
    <xf numFmtId="0" fontId="0" fillId="3" borderId="0" xfId="0" applyFont="1" applyFill="1" applyAlignment="1">
      <alignment horizontal="left" vertical="top" wrapText="1"/>
    </xf>
    <xf numFmtId="0" fontId="12" fillId="3" borderId="0" xfId="0" applyFont="1" applyFill="1" applyAlignment="1">
      <alignment horizontal="justify" vertical="top" wrapText="1"/>
    </xf>
    <xf numFmtId="165" fontId="0" fillId="3" borderId="0" xfId="1" applyFont="1" applyFill="1" applyBorder="1" applyAlignment="1" applyProtection="1">
      <alignment horizontal="left" vertical="top" wrapText="1"/>
    </xf>
    <xf numFmtId="165" fontId="12" fillId="3" borderId="0" xfId="1" applyFont="1" applyFill="1" applyBorder="1" applyAlignment="1" applyProtection="1">
      <alignment horizontal="right" vertical="top" wrapText="1"/>
    </xf>
    <xf numFmtId="0" fontId="12" fillId="3" borderId="10" xfId="0" applyFont="1" applyFill="1" applyBorder="1" applyAlignment="1">
      <alignment horizontal="left" vertical="top" wrapText="1"/>
    </xf>
    <xf numFmtId="0" fontId="0" fillId="3" borderId="10" xfId="0" applyFont="1" applyFill="1" applyBorder="1" applyAlignment="1">
      <alignment horizontal="left" vertical="top" wrapText="1"/>
    </xf>
    <xf numFmtId="0" fontId="12" fillId="3" borderId="10" xfId="0" applyFont="1" applyFill="1" applyBorder="1" applyAlignment="1">
      <alignment horizontal="justify" vertical="top" wrapText="1"/>
    </xf>
    <xf numFmtId="165" fontId="0" fillId="3" borderId="10" xfId="1" applyFont="1" applyFill="1" applyBorder="1" applyAlignment="1" applyProtection="1">
      <alignment horizontal="left" vertical="top" wrapText="1"/>
    </xf>
    <xf numFmtId="165" fontId="12" fillId="3" borderId="10" xfId="1" applyFont="1" applyFill="1" applyBorder="1" applyAlignment="1" applyProtection="1">
      <alignment horizontal="right" vertical="top" wrapText="1"/>
    </xf>
    <xf numFmtId="0" fontId="12" fillId="5" borderId="10" xfId="0" applyFont="1" applyFill="1" applyBorder="1" applyAlignment="1">
      <alignment horizontal="left" vertical="top" wrapText="1"/>
    </xf>
    <xf numFmtId="0" fontId="0" fillId="5" borderId="10" xfId="0" applyFont="1" applyFill="1" applyBorder="1" applyAlignment="1">
      <alignment horizontal="left" vertical="top" wrapText="1"/>
    </xf>
    <xf numFmtId="0" fontId="12" fillId="5" borderId="10" xfId="0" applyFont="1" applyFill="1" applyBorder="1" applyAlignment="1">
      <alignment horizontal="justify" vertical="top" wrapText="1"/>
    </xf>
    <xf numFmtId="165" fontId="0" fillId="5" borderId="10" xfId="1" applyFont="1" applyFill="1" applyBorder="1" applyAlignment="1" applyProtection="1">
      <alignment horizontal="left" vertical="top" wrapText="1"/>
    </xf>
    <xf numFmtId="165" fontId="12" fillId="5" borderId="10" xfId="1" applyFont="1" applyFill="1" applyBorder="1" applyAlignment="1" applyProtection="1">
      <alignment horizontal="right" vertical="top" wrapText="1"/>
    </xf>
    <xf numFmtId="0" fontId="10" fillId="4" borderId="7" xfId="0" applyFont="1" applyFill="1" applyBorder="1" applyAlignment="1">
      <alignment vertical="center" wrapText="1"/>
    </xf>
    <xf numFmtId="0" fontId="10" fillId="4" borderId="15" xfId="0" applyFont="1" applyFill="1" applyBorder="1" applyAlignment="1">
      <alignment vertical="center" wrapText="1"/>
    </xf>
    <xf numFmtId="165" fontId="10" fillId="4" borderId="3" xfId="1" applyFont="1" applyFill="1" applyBorder="1" applyAlignment="1" applyProtection="1">
      <alignment horizontal="right" vertical="center" wrapText="1"/>
    </xf>
    <xf numFmtId="10" fontId="10" fillId="4" borderId="3" xfId="0" applyNumberFormat="1" applyFont="1" applyFill="1" applyBorder="1" applyAlignment="1">
      <alignment vertical="center" wrapText="1"/>
    </xf>
    <xf numFmtId="0" fontId="10" fillId="4" borderId="3" xfId="0" applyFont="1" applyFill="1" applyBorder="1" applyAlignment="1">
      <alignment vertical="center" wrapText="1"/>
    </xf>
    <xf numFmtId="0" fontId="14" fillId="0" borderId="12" xfId="0" applyFont="1" applyBorder="1" applyAlignment="1">
      <alignment horizontal="left" vertical="top" wrapText="1"/>
    </xf>
    <xf numFmtId="165" fontId="14" fillId="0" borderId="12" xfId="1" applyFont="1" applyBorder="1" applyAlignment="1" applyProtection="1">
      <alignment horizontal="right"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center" wrapText="1"/>
    </xf>
    <xf numFmtId="165" fontId="0" fillId="0" borderId="10" xfId="1" applyFont="1" applyBorder="1" applyAlignment="1" applyProtection="1">
      <alignment horizontal="center" vertical="center" wrapText="1"/>
    </xf>
    <xf numFmtId="0" fontId="0" fillId="0" borderId="0" xfId="0" applyFont="1" applyAlignment="1">
      <alignment horizontal="center" vertical="center" wrapText="1"/>
    </xf>
    <xf numFmtId="165" fontId="0" fillId="0" borderId="0" xfId="1" applyFont="1" applyBorder="1" applyAlignment="1" applyProtection="1">
      <alignment horizontal="center" vertical="center" wrapText="1"/>
    </xf>
    <xf numFmtId="0" fontId="13" fillId="0" borderId="0" xfId="0" applyFont="1" applyAlignment="1">
      <alignment horizontal="right" vertical="top" wrapText="1"/>
    </xf>
    <xf numFmtId="0" fontId="12" fillId="0" borderId="0" xfId="0" applyFont="1" applyBorder="1" applyAlignment="1">
      <alignment horizontal="left" vertical="top" wrapText="1"/>
    </xf>
    <xf numFmtId="165" fontId="0" fillId="0" borderId="12" xfId="1" applyFont="1" applyBorder="1" applyAlignment="1" applyProtection="1">
      <alignment horizontal="center" vertical="center" wrapText="1"/>
    </xf>
    <xf numFmtId="0" fontId="0" fillId="0" borderId="0" xfId="0" applyFont="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center" vertical="top" wrapText="1"/>
    </xf>
    <xf numFmtId="0" fontId="14"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7" xfId="0" applyFont="1" applyBorder="1" applyAlignment="1">
      <alignment horizontal="center" vertical="top" wrapText="1"/>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165" fontId="16" fillId="0" borderId="0" xfId="1" applyFont="1" applyBorder="1" applyAlignment="1" applyProtection="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165" fontId="13" fillId="0" borderId="0" xfId="1" applyFont="1" applyBorder="1" applyAlignment="1" applyProtection="1">
      <alignment horizontal="left" vertical="center"/>
    </xf>
    <xf numFmtId="0" fontId="17" fillId="0" borderId="0" xfId="0" applyFont="1" applyAlignment="1">
      <alignment horizontal="left" vertical="center"/>
    </xf>
    <xf numFmtId="0" fontId="13" fillId="0" borderId="0" xfId="0" applyFont="1" applyAlignment="1">
      <alignment horizontal="center" vertical="center"/>
    </xf>
    <xf numFmtId="0" fontId="16" fillId="0" borderId="0" xfId="0" applyFont="1" applyAlignment="1">
      <alignment horizontal="right" vertical="center"/>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3" fillId="0" borderId="0" xfId="0" applyFont="1" applyAlignment="1">
      <alignment horizontal="left" vertical="center"/>
    </xf>
    <xf numFmtId="0" fontId="17" fillId="0" borderId="0" xfId="0" applyFont="1" applyAlignment="1">
      <alignment horizontal="left" vertical="center"/>
    </xf>
    <xf numFmtId="0" fontId="4" fillId="0" borderId="0" xfId="328" applyNumberFormat="1" applyFont="1" applyFill="1" applyBorder="1" applyAlignment="1"/>
    <xf numFmtId="10" fontId="4" fillId="0" borderId="0" xfId="328" applyNumberFormat="1" applyFont="1" applyFill="1" applyBorder="1" applyAlignment="1" applyProtection="1"/>
    <xf numFmtId="10" fontId="4" fillId="0" borderId="0" xfId="328" applyNumberFormat="1" applyFont="1" applyFill="1" applyBorder="1" applyAlignment="1" applyProtection="1">
      <alignment horizontal="right"/>
    </xf>
    <xf numFmtId="10" fontId="5" fillId="0" borderId="0" xfId="1" applyNumberFormat="1" applyFont="1" applyBorder="1" applyAlignment="1" applyProtection="1">
      <alignment vertical="center"/>
    </xf>
    <xf numFmtId="0" fontId="9" fillId="0" borderId="15" xfId="0" applyFont="1" applyBorder="1" applyAlignment="1">
      <alignment horizontal="center" vertical="center"/>
    </xf>
    <xf numFmtId="168" fontId="9" fillId="0" borderId="3" xfId="0" applyNumberFormat="1" applyFont="1" applyBorder="1" applyAlignment="1">
      <alignment horizontal="right" vertical="center"/>
    </xf>
    <xf numFmtId="0" fontId="8" fillId="3" borderId="3" xfId="328" applyNumberFormat="1" applyFont="1" applyFill="1" applyBorder="1" applyAlignment="1">
      <alignment horizontal="center" vertical="center"/>
    </xf>
    <xf numFmtId="10" fontId="6" fillId="0" borderId="18" xfId="2" applyNumberFormat="1" applyFont="1" applyBorder="1" applyAlignment="1" applyProtection="1">
      <alignment horizontal="center" vertical="center"/>
    </xf>
    <xf numFmtId="10" fontId="4" fillId="0" borderId="0" xfId="328" applyNumberFormat="1" applyFont="1" applyFill="1" applyBorder="1" applyAlignment="1"/>
    <xf numFmtId="165" fontId="4" fillId="0" borderId="18" xfId="1" applyFont="1" applyBorder="1" applyAlignment="1" applyProtection="1"/>
    <xf numFmtId="165" fontId="4" fillId="0" borderId="18" xfId="1" applyFont="1" applyBorder="1" applyAlignment="1" applyProtection="1">
      <alignment horizontal="right"/>
    </xf>
    <xf numFmtId="165" fontId="4" fillId="0" borderId="0" xfId="1" applyFont="1" applyBorder="1" applyAlignment="1" applyProtection="1"/>
    <xf numFmtId="165" fontId="4" fillId="0" borderId="0" xfId="328" applyNumberFormat="1" applyFont="1" applyFill="1" applyBorder="1" applyAlignment="1"/>
    <xf numFmtId="165" fontId="4" fillId="0" borderId="0" xfId="328" applyNumberFormat="1" applyFont="1" applyFill="1" applyBorder="1" applyAlignment="1" applyProtection="1"/>
    <xf numFmtId="10" fontId="6" fillId="0" borderId="18" xfId="2" applyNumberFormat="1" applyFont="1" applyBorder="1" applyAlignment="1" applyProtection="1">
      <alignment horizontal="right"/>
    </xf>
    <xf numFmtId="0" fontId="8" fillId="6" borderId="19" xfId="328" applyNumberFormat="1" applyFont="1" applyFill="1" applyBorder="1" applyAlignment="1"/>
    <xf numFmtId="4" fontId="8" fillId="6" borderId="20" xfId="328" applyNumberFormat="1" applyFont="1" applyFill="1" applyBorder="1" applyAlignment="1">
      <alignment horizontal="right" vertical="center"/>
    </xf>
    <xf numFmtId="0" fontId="8" fillId="6" borderId="21" xfId="328" applyNumberFormat="1" applyFont="1" applyFill="1" applyBorder="1" applyAlignment="1">
      <alignment horizontal="left"/>
    </xf>
    <xf numFmtId="4" fontId="8" fillId="6" borderId="22" xfId="328" applyNumberFormat="1" applyFont="1" applyFill="1" applyBorder="1" applyAlignment="1">
      <alignment horizontal="left"/>
    </xf>
    <xf numFmtId="10" fontId="8" fillId="6" borderId="22" xfId="328" applyNumberFormat="1" applyFont="1" applyFill="1" applyBorder="1" applyAlignment="1">
      <alignment horizontal="right"/>
    </xf>
    <xf numFmtId="0" fontId="8" fillId="6" borderId="22" xfId="328" applyNumberFormat="1" applyFont="1" applyFill="1" applyBorder="1" applyAlignment="1">
      <alignment horizontal="left"/>
    </xf>
    <xf numFmtId="10" fontId="6" fillId="0" borderId="22" xfId="328" applyNumberFormat="1" applyFont="1" applyFill="1" applyBorder="1" applyAlignment="1" applyProtection="1"/>
    <xf numFmtId="0" fontId="9" fillId="0" borderId="7" xfId="0" applyFont="1" applyBorder="1" applyAlignment="1">
      <alignment horizontal="center" vertical="center"/>
    </xf>
    <xf numFmtId="0" fontId="12" fillId="0" borderId="14" xfId="0" applyFont="1" applyBorder="1" applyAlignment="1">
      <alignment vertical="center" wrapText="1"/>
    </xf>
    <xf numFmtId="0" fontId="12" fillId="0" borderId="7"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13" fillId="0" borderId="0" xfId="328" applyNumberFormat="1" applyFont="1" applyFill="1" applyBorder="1" applyAlignment="1"/>
    <xf numFmtId="10" fontId="13" fillId="0" borderId="0" xfId="328" applyNumberFormat="1" applyFont="1" applyFill="1" applyBorder="1" applyAlignment="1" applyProtection="1"/>
    <xf numFmtId="0" fontId="13" fillId="0" borderId="8" xfId="0" applyFont="1" applyBorder="1" applyAlignment="1">
      <alignment horizontal="left" vertical="center" wrapText="1"/>
    </xf>
    <xf numFmtId="165" fontId="13" fillId="0" borderId="8" xfId="1" applyFont="1" applyBorder="1" applyAlignment="1" applyProtection="1">
      <alignment horizontal="right" vertical="center" wrapText="1"/>
    </xf>
    <xf numFmtId="0" fontId="13" fillId="0" borderId="23" xfId="0" applyFont="1" applyBorder="1" applyAlignment="1">
      <alignment horizontal="center" vertical="center" wrapText="1"/>
    </xf>
    <xf numFmtId="169" fontId="13" fillId="0" borderId="9" xfId="2" applyNumberFormat="1" applyFont="1" applyBorder="1" applyAlignment="1" applyProtection="1">
      <alignment horizontal="center" vertical="center" wrapText="1"/>
    </xf>
    <xf numFmtId="0" fontId="13" fillId="0" borderId="8" xfId="328" applyNumberFormat="1" applyFont="1" applyFill="1" applyBorder="1" applyAlignment="1">
      <alignment horizontal="center" vertical="center"/>
    </xf>
    <xf numFmtId="0" fontId="13" fillId="0" borderId="24" xfId="0" applyFont="1" applyBorder="1" applyAlignment="1">
      <alignment horizontal="left" vertical="center" wrapText="1"/>
    </xf>
    <xf numFmtId="165" fontId="13" fillId="0" borderId="24" xfId="1" applyFont="1" applyBorder="1" applyAlignment="1" applyProtection="1">
      <alignment horizontal="right" vertical="center" wrapText="1"/>
    </xf>
    <xf numFmtId="0" fontId="13" fillId="0" borderId="2" xfId="0" applyFont="1" applyBorder="1" applyAlignment="1">
      <alignment horizontal="center" vertical="center" wrapText="1"/>
    </xf>
    <xf numFmtId="0" fontId="13" fillId="0" borderId="24" xfId="328" applyNumberFormat="1" applyFont="1" applyFill="1" applyBorder="1" applyAlignment="1">
      <alignment horizontal="center" vertical="center"/>
    </xf>
    <xf numFmtId="0" fontId="13" fillId="0" borderId="16" xfId="0" applyFont="1" applyBorder="1" applyAlignment="1">
      <alignment horizontal="left" vertical="center" wrapText="1"/>
    </xf>
    <xf numFmtId="165" fontId="13" fillId="0" borderId="16" xfId="1" applyFont="1" applyBorder="1" applyAlignment="1" applyProtection="1">
      <alignment horizontal="right" vertical="center" wrapText="1"/>
    </xf>
    <xf numFmtId="0" fontId="13" fillId="0" borderId="13" xfId="0" applyFont="1" applyBorder="1" applyAlignment="1">
      <alignment horizontal="center" vertical="center" wrapText="1"/>
    </xf>
    <xf numFmtId="169" fontId="13" fillId="0" borderId="16" xfId="2" applyNumberFormat="1" applyFont="1" applyBorder="1" applyAlignment="1" applyProtection="1">
      <alignment horizontal="center" vertical="center"/>
    </xf>
    <xf numFmtId="0" fontId="13" fillId="0" borderId="16" xfId="328" applyNumberFormat="1" applyFont="1" applyFill="1" applyBorder="1" applyAlignment="1">
      <alignment horizontal="center" vertical="center"/>
    </xf>
    <xf numFmtId="0" fontId="13" fillId="0" borderId="8" xfId="0" applyFont="1" applyBorder="1" applyAlignment="1">
      <alignment horizontal="right" vertical="center" wrapText="1"/>
    </xf>
    <xf numFmtId="170" fontId="13" fillId="0" borderId="9" xfId="2" applyNumberFormat="1" applyFont="1" applyBorder="1" applyAlignment="1" applyProtection="1">
      <alignment horizontal="center" vertical="center" wrapText="1"/>
    </xf>
    <xf numFmtId="170" fontId="13" fillId="0" borderId="8" xfId="2" applyNumberFormat="1" applyFont="1" applyBorder="1" applyAlignment="1" applyProtection="1">
      <alignment horizontal="center" vertical="center"/>
    </xf>
    <xf numFmtId="0" fontId="13" fillId="0" borderId="24" xfId="0" applyFont="1" applyBorder="1" applyAlignment="1">
      <alignment horizontal="right" vertical="center" wrapText="1"/>
    </xf>
    <xf numFmtId="170" fontId="13" fillId="0" borderId="6" xfId="2" applyNumberFormat="1" applyFont="1" applyBorder="1" applyAlignment="1" applyProtection="1">
      <alignment horizontal="center" vertical="center" wrapText="1"/>
    </xf>
    <xf numFmtId="170" fontId="13" fillId="0" borderId="24" xfId="2" applyNumberFormat="1" applyFont="1" applyBorder="1" applyAlignment="1" applyProtection="1">
      <alignment horizontal="center" vertical="center"/>
    </xf>
    <xf numFmtId="0" fontId="13" fillId="0" borderId="16" xfId="0" applyFont="1" applyBorder="1" applyAlignment="1">
      <alignment horizontal="right" vertical="center" wrapText="1"/>
    </xf>
    <xf numFmtId="170" fontId="13" fillId="0" borderId="11" xfId="2" applyNumberFormat="1" applyFont="1" applyBorder="1" applyAlignment="1" applyProtection="1">
      <alignment horizontal="center" vertical="center" wrapText="1"/>
    </xf>
    <xf numFmtId="170" fontId="13" fillId="0" borderId="16" xfId="2" applyNumberFormat="1" applyFont="1" applyBorder="1" applyAlignment="1" applyProtection="1">
      <alignment horizontal="center" vertical="center"/>
    </xf>
    <xf numFmtId="0" fontId="4" fillId="0" borderId="8" xfId="328" applyNumberFormat="1" applyFont="1" applyFill="1" applyBorder="1" applyAlignment="1">
      <alignment horizontal="center"/>
    </xf>
    <xf numFmtId="0" fontId="4" fillId="0" borderId="8" xfId="328" applyNumberFormat="1" applyFont="1" applyFill="1" applyBorder="1" applyAlignment="1"/>
    <xf numFmtId="165" fontId="4" fillId="0" borderId="8" xfId="1" applyFont="1" applyBorder="1" applyAlignment="1" applyProtection="1"/>
    <xf numFmtId="165" fontId="4" fillId="0" borderId="8" xfId="1" applyFont="1" applyBorder="1" applyAlignment="1" applyProtection="1">
      <alignment horizontal="right"/>
    </xf>
    <xf numFmtId="0" fontId="4" fillId="0" borderId="24" xfId="328" applyNumberFormat="1" applyFont="1" applyFill="1" applyBorder="1" applyAlignment="1">
      <alignment horizontal="center"/>
    </xf>
    <xf numFmtId="0" fontId="4" fillId="0" borderId="24" xfId="328" applyNumberFormat="1" applyFont="1" applyFill="1" applyBorder="1" applyAlignment="1"/>
    <xf numFmtId="165" fontId="4" fillId="0" borderId="24" xfId="1" applyFont="1" applyBorder="1" applyAlignment="1" applyProtection="1"/>
    <xf numFmtId="165" fontId="4" fillId="0" borderId="24" xfId="1" applyFont="1" applyBorder="1" applyAlignment="1" applyProtection="1">
      <alignment horizontal="right"/>
    </xf>
    <xf numFmtId="0" fontId="4" fillId="0" borderId="16" xfId="328" applyNumberFormat="1" applyFont="1" applyFill="1" applyBorder="1" applyAlignment="1">
      <alignment horizontal="center"/>
    </xf>
    <xf numFmtId="0" fontId="4" fillId="0" borderId="16" xfId="328" applyNumberFormat="1" applyFont="1" applyFill="1" applyBorder="1" applyAlignment="1"/>
    <xf numFmtId="165" fontId="4" fillId="0" borderId="16" xfId="1" applyFont="1" applyBorder="1" applyAlignment="1" applyProtection="1"/>
    <xf numFmtId="165" fontId="4" fillId="0" borderId="16" xfId="1" applyFont="1" applyBorder="1" applyAlignment="1" applyProtection="1">
      <alignment horizontal="right"/>
    </xf>
    <xf numFmtId="0" fontId="4" fillId="0" borderId="8" xfId="328" applyNumberFormat="1" applyFont="1" applyFill="1" applyBorder="1" applyAlignment="1">
      <alignment horizontal="center" vertical="center"/>
    </xf>
    <xf numFmtId="0" fontId="4" fillId="0" borderId="8" xfId="328" applyNumberFormat="1" applyFont="1" applyFill="1" applyBorder="1" applyAlignment="1">
      <alignment wrapText="1"/>
    </xf>
    <xf numFmtId="165" fontId="4" fillId="0" borderId="8" xfId="1" applyFont="1" applyBorder="1" applyAlignment="1" applyProtection="1">
      <alignment vertical="center"/>
    </xf>
    <xf numFmtId="165" fontId="4" fillId="0" borderId="8" xfId="1" applyFont="1" applyBorder="1" applyAlignment="1" applyProtection="1">
      <alignment horizontal="right" vertical="center"/>
    </xf>
    <xf numFmtId="0" fontId="4" fillId="0" borderId="24" xfId="328" applyNumberFormat="1" applyFont="1" applyFill="1" applyBorder="1" applyAlignment="1">
      <alignment horizontal="center" vertical="center"/>
    </xf>
    <xf numFmtId="0" fontId="4" fillId="0" borderId="24" xfId="328" applyNumberFormat="1" applyFont="1" applyFill="1" applyBorder="1" applyAlignment="1">
      <alignment wrapText="1"/>
    </xf>
    <xf numFmtId="165" fontId="4" fillId="0" borderId="24" xfId="1" applyFont="1" applyBorder="1" applyAlignment="1" applyProtection="1">
      <alignment vertical="center"/>
    </xf>
    <xf numFmtId="165" fontId="4" fillId="0" borderId="24" xfId="1" applyFont="1" applyBorder="1" applyAlignment="1" applyProtection="1">
      <alignment horizontal="right" vertical="center"/>
    </xf>
    <xf numFmtId="0" fontId="4" fillId="0" borderId="16" xfId="328" applyNumberFormat="1" applyFont="1" applyFill="1" applyBorder="1" applyAlignment="1">
      <alignment horizontal="center" vertical="center"/>
    </xf>
    <xf numFmtId="0" fontId="4" fillId="0" borderId="16" xfId="328" applyNumberFormat="1" applyFont="1" applyFill="1" applyBorder="1" applyAlignment="1">
      <alignment wrapText="1"/>
    </xf>
    <xf numFmtId="165" fontId="4" fillId="0" borderId="16" xfId="1" applyFont="1" applyBorder="1" applyAlignment="1" applyProtection="1">
      <alignment vertical="center"/>
    </xf>
    <xf numFmtId="165" fontId="4" fillId="0" borderId="16" xfId="1" applyFont="1" applyBorder="1" applyAlignment="1" applyProtection="1">
      <alignment horizontal="right" vertical="center"/>
    </xf>
    <xf numFmtId="0" fontId="13" fillId="0" borderId="6" xfId="0" applyFont="1" applyBorder="1" applyAlignment="1">
      <alignment horizontal="left" vertical="center" wrapText="1"/>
    </xf>
    <xf numFmtId="0" fontId="13" fillId="0" borderId="11" xfId="0" applyFont="1" applyBorder="1" applyAlignment="1">
      <alignment horizontal="left" vertical="center" wrapText="1"/>
    </xf>
    <xf numFmtId="0" fontId="20" fillId="0" borderId="25" xfId="0" applyFont="1" applyBorder="1"/>
    <xf numFmtId="165" fontId="0" fillId="0" borderId="26" xfId="1" applyFont="1" applyBorder="1" applyAlignment="1" applyProtection="1"/>
    <xf numFmtId="165" fontId="4" fillId="0" borderId="0" xfId="328" applyNumberFormat="1" applyFont="1" applyFill="1" applyBorder="1" applyAlignment="1" applyProtection="1"/>
    <xf numFmtId="0" fontId="0" fillId="0" borderId="27" xfId="0" applyFont="1" applyBorder="1"/>
    <xf numFmtId="165" fontId="0" fillId="0" borderId="28" xfId="1" applyFont="1" applyBorder="1" applyAlignment="1" applyProtection="1"/>
    <xf numFmtId="0" fontId="21" fillId="3" borderId="29" xfId="0" applyFont="1" applyFill="1" applyBorder="1"/>
    <xf numFmtId="165" fontId="21" fillId="3" borderId="30" xfId="1" applyFont="1" applyFill="1" applyBorder="1" applyAlignment="1" applyProtection="1"/>
    <xf numFmtId="165" fontId="0" fillId="0" borderId="0" xfId="1" applyFont="1" applyBorder="1" applyAlignment="1" applyProtection="1"/>
    <xf numFmtId="0" fontId="0" fillId="0" borderId="0" xfId="0" applyFont="1" applyAlignment="1">
      <alignment horizontal="right" vertical="center"/>
    </xf>
    <xf numFmtId="10" fontId="0" fillId="0" borderId="0" xfId="2" applyNumberFormat="1" applyFont="1" applyBorder="1" applyAlignment="1" applyProtection="1">
      <alignment vertical="center"/>
    </xf>
    <xf numFmtId="10" fontId="0" fillId="0" borderId="0" xfId="2" applyNumberFormat="1" applyFont="1" applyBorder="1" applyAlignment="1" applyProtection="1">
      <alignment horizontal="left" vertical="center"/>
    </xf>
    <xf numFmtId="165" fontId="0" fillId="0" borderId="0" xfId="0" applyNumberFormat="1" applyFont="1" applyAlignment="1">
      <alignment horizontal="left" vertical="center"/>
    </xf>
    <xf numFmtId="43" fontId="0" fillId="0" borderId="0" xfId="0" applyNumberFormat="1"/>
    <xf numFmtId="0" fontId="10" fillId="4" borderId="11" xfId="0" applyFont="1" applyFill="1" applyBorder="1" applyAlignment="1">
      <alignment horizontal="center" vertical="center" wrapText="1"/>
    </xf>
    <xf numFmtId="0" fontId="10" fillId="3" borderId="3" xfId="0" applyFont="1" applyFill="1" applyBorder="1" applyAlignment="1">
      <alignment horizontal="left" vertical="center" wrapText="1"/>
    </xf>
    <xf numFmtId="0" fontId="10" fillId="0" borderId="3" xfId="0" applyFont="1" applyBorder="1" applyAlignment="1">
      <alignment horizontal="left" vertical="center" wrapText="1" indent="2"/>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xf>
    <xf numFmtId="168" fontId="9" fillId="0" borderId="3" xfId="0" applyNumberFormat="1" applyFont="1" applyBorder="1" applyAlignment="1">
      <alignment horizontal="center" vertical="center"/>
    </xf>
    <xf numFmtId="0" fontId="10" fillId="4" borderId="1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horizontal="right" vertical="top" wrapText="1"/>
    </xf>
    <xf numFmtId="165" fontId="13" fillId="0" borderId="0" xfId="1" applyFont="1" applyBorder="1" applyAlignment="1" applyProtection="1">
      <alignment horizontal="right" vertical="top" wrapText="1"/>
    </xf>
    <xf numFmtId="0" fontId="12" fillId="0" borderId="0" xfId="0" applyFont="1" applyBorder="1" applyAlignment="1">
      <alignment horizontal="left" vertical="top" wrapText="1"/>
    </xf>
    <xf numFmtId="165" fontId="12" fillId="0" borderId="10" xfId="1" applyFont="1" applyBorder="1" applyAlignment="1" applyProtection="1">
      <alignment horizontal="right" vertical="top" wrapText="1"/>
    </xf>
    <xf numFmtId="165" fontId="13" fillId="0" borderId="12" xfId="1" applyFont="1" applyBorder="1" applyAlignment="1" applyProtection="1">
      <alignment horizontal="right" vertical="top" wrapText="1"/>
    </xf>
    <xf numFmtId="0" fontId="12" fillId="0" borderId="0" xfId="0" applyFont="1" applyBorder="1" applyAlignment="1">
      <alignment horizontal="justify" vertical="top" wrapText="1"/>
    </xf>
    <xf numFmtId="0" fontId="15" fillId="0" borderId="0" xfId="0" applyFont="1" applyBorder="1" applyAlignment="1">
      <alignment horizontal="left" vertical="top" wrapText="1"/>
    </xf>
    <xf numFmtId="0" fontId="7" fillId="0" borderId="3" xfId="328" applyNumberFormat="1" applyFont="1" applyFill="1" applyBorder="1" applyAlignment="1">
      <alignment horizontal="center" vertical="center"/>
    </xf>
    <xf numFmtId="165" fontId="9" fillId="0" borderId="3" xfId="1" applyFont="1" applyBorder="1" applyAlignment="1" applyProtection="1">
      <alignment horizontal="center" vertical="center"/>
    </xf>
    <xf numFmtId="0" fontId="14" fillId="0" borderId="12" xfId="0" applyFont="1" applyBorder="1" applyAlignment="1">
      <alignment horizontal="left" vertical="top" wrapText="1"/>
    </xf>
    <xf numFmtId="0" fontId="4" fillId="0" borderId="3" xfId="328" applyNumberFormat="1" applyFont="1" applyFill="1" applyBorder="1" applyAlignment="1">
      <alignment horizontal="center"/>
    </xf>
    <xf numFmtId="0" fontId="6" fillId="0" borderId="18" xfId="328" applyNumberFormat="1" applyFont="1" applyFill="1" applyBorder="1" applyAlignment="1">
      <alignment horizontal="center" vertical="center" wrapText="1"/>
    </xf>
    <xf numFmtId="165" fontId="6" fillId="0" borderId="3" xfId="328" applyNumberFormat="1" applyFont="1" applyFill="1" applyBorder="1" applyAlignment="1" applyProtection="1">
      <alignment horizontal="center" vertical="center"/>
    </xf>
    <xf numFmtId="0" fontId="6" fillId="5" borderId="17" xfId="328" applyNumberFormat="1" applyFont="1" applyFill="1" applyBorder="1" applyAlignment="1">
      <alignment horizontal="center" vertical="center" wrapText="1"/>
    </xf>
    <xf numFmtId="0" fontId="6" fillId="5" borderId="18" xfId="328" applyNumberFormat="1" applyFont="1" applyFill="1" applyBorder="1" applyAlignment="1">
      <alignment horizontal="center" vertical="center" wrapText="1"/>
    </xf>
    <xf numFmtId="165" fontId="6" fillId="5" borderId="3" xfId="328" applyNumberFormat="1" applyFont="1" applyFill="1" applyBorder="1" applyAlignment="1" applyProtection="1">
      <alignment horizontal="center" vertical="center"/>
    </xf>
    <xf numFmtId="0" fontId="6" fillId="0" borderId="3" xfId="328" applyNumberFormat="1" applyFont="1" applyFill="1" applyBorder="1" applyAlignment="1">
      <alignment horizontal="center" vertical="center" wrapText="1"/>
    </xf>
    <xf numFmtId="0" fontId="6" fillId="0" borderId="14" xfId="328" applyNumberFormat="1" applyFont="1" applyFill="1" applyBorder="1" applyAlignment="1">
      <alignment horizontal="center" vertical="center" wrapText="1"/>
    </xf>
    <xf numFmtId="0" fontId="6" fillId="0" borderId="7" xfId="328" applyNumberFormat="1" applyFont="1" applyFill="1" applyBorder="1" applyAlignment="1">
      <alignment horizontal="center" vertical="center" wrapText="1"/>
    </xf>
    <xf numFmtId="0" fontId="18" fillId="0" borderId="8" xfId="0" applyFont="1" applyBorder="1" applyAlignment="1">
      <alignment horizontal="center" vertical="center"/>
    </xf>
    <xf numFmtId="10" fontId="19" fillId="0" borderId="16" xfId="328"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13" fillId="0" borderId="24" xfId="0" applyFont="1" applyBorder="1" applyAlignment="1">
      <alignment horizontal="left" vertical="center" wrapText="1"/>
    </xf>
    <xf numFmtId="0" fontId="13" fillId="0" borderId="16" xfId="0" applyFont="1" applyBorder="1" applyAlignment="1">
      <alignment horizontal="left" vertical="center" wrapText="1"/>
    </xf>
    <xf numFmtId="0" fontId="12" fillId="0" borderId="23" xfId="0" applyFont="1" applyBorder="1" applyAlignment="1">
      <alignment horizontal="left" vertical="center" wrapText="1"/>
    </xf>
    <xf numFmtId="0" fontId="13" fillId="0" borderId="8" xfId="0" applyFont="1" applyBorder="1" applyAlignment="1">
      <alignment horizontal="left" vertical="center" wrapText="1"/>
    </xf>
    <xf numFmtId="0" fontId="0" fillId="0" borderId="0" xfId="0" applyFont="1" applyBorder="1" applyAlignment="1">
      <alignment horizontal="left" vertical="center" wrapText="1"/>
    </xf>
    <xf numFmtId="10" fontId="22" fillId="0" borderId="0" xfId="2" applyNumberFormat="1"/>
    <xf numFmtId="0" fontId="13" fillId="0" borderId="0" xfId="0" applyFont="1" applyBorder="1" applyAlignment="1">
      <alignment vertical="top" wrapText="1"/>
    </xf>
    <xf numFmtId="0" fontId="96" fillId="0" borderId="0" xfId="0" applyFont="1" applyBorder="1" applyAlignment="1">
      <alignment horizontal="left" vertical="top" wrapText="1"/>
    </xf>
    <xf numFmtId="0" fontId="96" fillId="0" borderId="0" xfId="0" applyFont="1" applyAlignment="1">
      <alignment horizontal="left" vertical="top" wrapText="1"/>
    </xf>
    <xf numFmtId="0" fontId="13" fillId="0" borderId="0" xfId="0" applyFont="1" applyFill="1" applyAlignment="1">
      <alignment horizontal="left" vertical="top" wrapText="1"/>
    </xf>
    <xf numFmtId="0" fontId="12" fillId="0" borderId="0" xfId="0" applyFont="1" applyFill="1" applyAlignment="1">
      <alignment horizontal="left" vertical="top" wrapText="1"/>
    </xf>
    <xf numFmtId="165" fontId="13" fillId="0" borderId="0" xfId="1" applyFont="1" applyFill="1" applyBorder="1" applyAlignment="1" applyProtection="1">
      <alignment horizontal="right" vertical="top" wrapText="1"/>
    </xf>
    <xf numFmtId="0" fontId="13" fillId="0" borderId="0" xfId="0" applyFont="1" applyFill="1" applyAlignment="1">
      <alignment horizontal="justify" vertical="top" wrapText="1"/>
    </xf>
    <xf numFmtId="0" fontId="12" fillId="0" borderId="10" xfId="0" applyFont="1" applyBorder="1" applyAlignment="1">
      <alignment horizontal="left" vertical="top" wrapText="1"/>
    </xf>
    <xf numFmtId="2" fontId="4" fillId="0" borderId="0" xfId="328" applyNumberFormat="1" applyFont="1" applyFill="1" applyBorder="1" applyAlignment="1" applyProtection="1">
      <alignment horizontal="right"/>
    </xf>
    <xf numFmtId="0" fontId="13" fillId="0" borderId="16" xfId="328" applyNumberFormat="1" applyFont="1" applyFill="1" applyBorder="1" applyAlignment="1">
      <alignment horizontal="center" vertical="center" wrapText="1"/>
    </xf>
    <xf numFmtId="172" fontId="13" fillId="0" borderId="16" xfId="328" applyNumberFormat="1" applyFont="1" applyFill="1" applyBorder="1" applyAlignment="1">
      <alignment horizontal="center" vertical="center"/>
    </xf>
    <xf numFmtId="172" fontId="4" fillId="0" borderId="0" xfId="328" applyNumberFormat="1" applyFont="1" applyFill="1" applyBorder="1" applyAlignment="1" applyProtection="1"/>
    <xf numFmtId="43" fontId="4" fillId="0" borderId="0" xfId="328" applyNumberFormat="1" applyFont="1" applyFill="1" applyBorder="1" applyAlignment="1"/>
    <xf numFmtId="0" fontId="4" fillId="0" borderId="0" xfId="1" applyNumberFormat="1" applyFont="1" applyBorder="1" applyAlignment="1" applyProtection="1"/>
    <xf numFmtId="0" fontId="22" fillId="0" borderId="0" xfId="2" applyNumberFormat="1" applyBorder="1" applyProtection="1"/>
    <xf numFmtId="172" fontId="0" fillId="0" borderId="0" xfId="0" applyNumberFormat="1" applyFont="1" applyAlignment="1">
      <alignment horizontal="left" vertical="center"/>
    </xf>
    <xf numFmtId="4" fontId="97" fillId="0" borderId="0" xfId="0" applyNumberFormat="1" applyFont="1"/>
    <xf numFmtId="172" fontId="13" fillId="0" borderId="0" xfId="328" applyNumberFormat="1" applyFont="1" applyFill="1" applyBorder="1" applyAlignment="1" applyProtection="1">
      <alignment horizontal="right"/>
    </xf>
  </cellXfs>
  <cellStyles count="5555">
    <cellStyle name="%" xfId="4993"/>
    <cellStyle name="0,0_x000d__x000a_NA_x000d__x000a_" xfId="4994"/>
    <cellStyle name="20% - Accent1" xfId="4995"/>
    <cellStyle name="20% - Accent2" xfId="4996"/>
    <cellStyle name="20% - Accent3" xfId="4997"/>
    <cellStyle name="20% - Accent4" xfId="4998"/>
    <cellStyle name="20% - Accent5" xfId="4999"/>
    <cellStyle name="20% - Accent6" xfId="5000"/>
    <cellStyle name="20% - Ênfase1 10" xfId="5001"/>
    <cellStyle name="20% - Ênfase1 11" xfId="5002"/>
    <cellStyle name="20% - Ênfase1 12" xfId="5003"/>
    <cellStyle name="20% - Ênfase1 13" xfId="5004"/>
    <cellStyle name="20% - Ênfase1 14" xfId="5005"/>
    <cellStyle name="20% - Ênfase1 15" xfId="5006"/>
    <cellStyle name="20% - Ênfase1 16" xfId="5007"/>
    <cellStyle name="20% - Ênfase1 17" xfId="5008"/>
    <cellStyle name="20% - Ênfase1 2" xfId="320"/>
    <cellStyle name="20% - Ênfase1 2 10" xfId="1007"/>
    <cellStyle name="20% - Ênfase1 2 10 2" xfId="1645"/>
    <cellStyle name="20% - Ênfase1 2 10 2 2" xfId="3262"/>
    <cellStyle name="20% - Ênfase1 2 10 2 3" xfId="4905"/>
    <cellStyle name="20% - Ênfase1 2 10 3" xfId="2627"/>
    <cellStyle name="20% - Ênfase1 2 10 4" xfId="4270"/>
    <cellStyle name="20% - Ênfase1 2 11" xfId="1029"/>
    <cellStyle name="20% - Ênfase1 2 11 2" xfId="1667"/>
    <cellStyle name="20% - Ênfase1 2 11 2 2" xfId="3284"/>
    <cellStyle name="20% - Ênfase1 2 11 2 3" xfId="4927"/>
    <cellStyle name="20% - Ênfase1 2 11 3" xfId="2649"/>
    <cellStyle name="20% - Ênfase1 2 11 4" xfId="4292"/>
    <cellStyle name="20% - Ênfase1 2 12" xfId="1054"/>
    <cellStyle name="20% - Ênfase1 2 12 2" xfId="1689"/>
    <cellStyle name="20% - Ênfase1 2 12 2 2" xfId="3306"/>
    <cellStyle name="20% - Ênfase1 2 12 2 3" xfId="4949"/>
    <cellStyle name="20% - Ênfase1 2 12 3" xfId="2674"/>
    <cellStyle name="20% - Ênfase1 2 12 4" xfId="4317"/>
    <cellStyle name="20% - Ênfase1 2 13" xfId="1077"/>
    <cellStyle name="20% - Ênfase1 2 13 2" xfId="1711"/>
    <cellStyle name="20% - Ênfase1 2 13 2 2" xfId="3328"/>
    <cellStyle name="20% - Ênfase1 2 13 2 3" xfId="4971"/>
    <cellStyle name="20% - Ênfase1 2 13 3" xfId="2697"/>
    <cellStyle name="20% - Ênfase1 2 13 4" xfId="4340"/>
    <cellStyle name="20% - Ênfase1 2 14" xfId="727"/>
    <cellStyle name="20% - Ênfase1 2 14 2" xfId="1524"/>
    <cellStyle name="20% - Ênfase1 2 14 2 2" xfId="3141"/>
    <cellStyle name="20% - Ênfase1 2 14 2 3" xfId="4784"/>
    <cellStyle name="20% - Ênfase1 2 14 3" xfId="2347"/>
    <cellStyle name="20% - Ênfase1 2 14 4" xfId="3990"/>
    <cellStyle name="20% - Ênfase1 2 15" xfId="536"/>
    <cellStyle name="20% - Ênfase1 2 15 2" xfId="2156"/>
    <cellStyle name="20% - Ênfase1 2 15 3" xfId="3799"/>
    <cellStyle name="20% - Ênfase1 2 16" xfId="1098"/>
    <cellStyle name="20% - Ênfase1 2 16 2" xfId="2718"/>
    <cellStyle name="20% - Ênfase1 2 16 3" xfId="4361"/>
    <cellStyle name="20% - Ênfase1 2 17" xfId="1732"/>
    <cellStyle name="20% - Ênfase1 2 18" xfId="3375"/>
    <cellStyle name="20% - Ênfase1 2 19" xfId="5414"/>
    <cellStyle name="20% - Ênfase1 2 2" xfId="272"/>
    <cellStyle name="20% - Ênfase1 2 2 2" xfId="103"/>
    <cellStyle name="20% - Ênfase1 2 2 2 2" xfId="444"/>
    <cellStyle name="20% - Ênfase1 2 2 2 2 2" xfId="820"/>
    <cellStyle name="20% - Ênfase1 2 2 2 2 2 2" xfId="2440"/>
    <cellStyle name="20% - Ênfase1 2 2 2 2 2 3" xfId="4083"/>
    <cellStyle name="20% - Ênfase1 2 2 2 2 3" xfId="1432"/>
    <cellStyle name="20% - Ênfase1 2 2 2 2 3 2" xfId="3049"/>
    <cellStyle name="20% - Ênfase1 2 2 2 2 3 3" xfId="4692"/>
    <cellStyle name="20% - Ênfase1 2 2 2 2 4" xfId="2064"/>
    <cellStyle name="20% - Ênfase1 2 2 2 2 5" xfId="3707"/>
    <cellStyle name="20% - Ênfase1 2 2 2 3" xfId="629"/>
    <cellStyle name="20% - Ênfase1 2 2 2 3 2" xfId="2249"/>
    <cellStyle name="20% - Ênfase1 2 2 2 3 3" xfId="3892"/>
    <cellStyle name="20% - Ênfase1 2 2 2 4" xfId="1220"/>
    <cellStyle name="20% - Ênfase1 2 2 2 4 2" xfId="2837"/>
    <cellStyle name="20% - Ênfase1 2 2 2 4 3" xfId="4480"/>
    <cellStyle name="20% - Ênfase1 2 2 2 5" xfId="1852"/>
    <cellStyle name="20% - Ênfase1 2 2 2 6" xfId="3495"/>
    <cellStyle name="20% - Ênfase1 2 2 2 7" xfId="5507"/>
    <cellStyle name="20% - Ênfase1 2 2 3" xfId="348"/>
    <cellStyle name="20% - Ênfase1 2 2 3 2" xfId="868"/>
    <cellStyle name="20% - Ênfase1 2 2 3 2 2" xfId="1573"/>
    <cellStyle name="20% - Ênfase1 2 2 3 2 2 2" xfId="3190"/>
    <cellStyle name="20% - Ênfase1 2 2 3 2 2 3" xfId="4833"/>
    <cellStyle name="20% - Ênfase1 2 2 3 2 3" xfId="2488"/>
    <cellStyle name="20% - Ênfase1 2 2 3 2 4" xfId="4131"/>
    <cellStyle name="20% - Ênfase1 2 2 3 3" xfId="678"/>
    <cellStyle name="20% - Ênfase1 2 2 3 3 2" xfId="2298"/>
    <cellStyle name="20% - Ênfase1 2 2 3 3 3" xfId="3941"/>
    <cellStyle name="20% - Ênfase1 2 2 3 4" xfId="1337"/>
    <cellStyle name="20% - Ênfase1 2 2 3 4 2" xfId="2954"/>
    <cellStyle name="20% - Ênfase1 2 2 3 4 3" xfId="4597"/>
    <cellStyle name="20% - Ênfase1 2 2 3 5" xfId="1969"/>
    <cellStyle name="20% - Ênfase1 2 2 3 6" xfId="3612"/>
    <cellStyle name="20% - Ênfase1 2 2 4" xfId="750"/>
    <cellStyle name="20% - Ênfase1 2 2 4 2" xfId="1547"/>
    <cellStyle name="20% - Ênfase1 2 2 4 2 2" xfId="3164"/>
    <cellStyle name="20% - Ênfase1 2 2 4 2 3" xfId="4807"/>
    <cellStyle name="20% - Ênfase1 2 2 4 3" xfId="2370"/>
    <cellStyle name="20% - Ênfase1 2 2 4 4" xfId="4013"/>
    <cellStyle name="20% - Ênfase1 2 2 5" xfId="559"/>
    <cellStyle name="20% - Ênfase1 2 2 5 2" xfId="2179"/>
    <cellStyle name="20% - Ênfase1 2 2 5 3" xfId="3822"/>
    <cellStyle name="20% - Ênfase1 2 2 6" xfId="1121"/>
    <cellStyle name="20% - Ênfase1 2 2 6 2" xfId="2741"/>
    <cellStyle name="20% - Ênfase1 2 2 6 3" xfId="4384"/>
    <cellStyle name="20% - Ênfase1 2 2 7" xfId="1755"/>
    <cellStyle name="20% - Ênfase1 2 2 8" xfId="3399"/>
    <cellStyle name="20% - Ênfase1 2 2 9" xfId="5437"/>
    <cellStyle name="20% - Ênfase1 2 3" xfId="243"/>
    <cellStyle name="20% - Ênfase1 2 3 2" xfId="81"/>
    <cellStyle name="20% - Ênfase1 2 3 2 2" xfId="466"/>
    <cellStyle name="20% - Ênfase1 2 3 2 2 2" xfId="890"/>
    <cellStyle name="20% - Ênfase1 2 3 2 2 2 2" xfId="2510"/>
    <cellStyle name="20% - Ênfase1 2 3 2 2 2 3" xfId="4153"/>
    <cellStyle name="20% - Ênfase1 2 3 2 2 3" xfId="1454"/>
    <cellStyle name="20% - Ênfase1 2 3 2 2 3 2" xfId="3071"/>
    <cellStyle name="20% - Ênfase1 2 3 2 2 3 3" xfId="4714"/>
    <cellStyle name="20% - Ênfase1 2 3 2 2 4" xfId="2086"/>
    <cellStyle name="20% - Ênfase1 2 3 2 2 5" xfId="3729"/>
    <cellStyle name="20% - Ênfase1 2 3 2 3" xfId="700"/>
    <cellStyle name="20% - Ênfase1 2 3 2 3 2" xfId="2320"/>
    <cellStyle name="20% - Ênfase1 2 3 2 3 3" xfId="3963"/>
    <cellStyle name="20% - Ênfase1 2 3 2 4" xfId="1242"/>
    <cellStyle name="20% - Ênfase1 2 3 2 4 2" xfId="2859"/>
    <cellStyle name="20% - Ênfase1 2 3 2 4 3" xfId="4502"/>
    <cellStyle name="20% - Ênfase1 2 3 2 5" xfId="1874"/>
    <cellStyle name="20% - Ênfase1 2 3 2 6" xfId="3517"/>
    <cellStyle name="20% - Ênfase1 2 3 3" xfId="370"/>
    <cellStyle name="20% - Ênfase1 2 3 3 2" xfId="774"/>
    <cellStyle name="20% - Ênfase1 2 3 3 2 2" xfId="2394"/>
    <cellStyle name="20% - Ênfase1 2 3 3 2 3" xfId="4037"/>
    <cellStyle name="20% - Ênfase1 2 3 3 3" xfId="1359"/>
    <cellStyle name="20% - Ênfase1 2 3 3 3 2" xfId="2976"/>
    <cellStyle name="20% - Ênfase1 2 3 3 3 3" xfId="4619"/>
    <cellStyle name="20% - Ênfase1 2 3 3 4" xfId="1991"/>
    <cellStyle name="20% - Ênfase1 2 3 3 5" xfId="3634"/>
    <cellStyle name="20% - Ênfase1 2 3 4" xfId="583"/>
    <cellStyle name="20% - Ênfase1 2 3 4 2" xfId="2203"/>
    <cellStyle name="20% - Ênfase1 2 3 4 3" xfId="3846"/>
    <cellStyle name="20% - Ênfase1 2 3 5" xfId="1143"/>
    <cellStyle name="20% - Ênfase1 2 3 5 2" xfId="2763"/>
    <cellStyle name="20% - Ênfase1 2 3 5 3" xfId="4406"/>
    <cellStyle name="20% - Ênfase1 2 3 6" xfId="1777"/>
    <cellStyle name="20% - Ênfase1 2 3 7" xfId="3421"/>
    <cellStyle name="20% - Ênfase1 2 3 8" xfId="5461"/>
    <cellStyle name="20% - Ênfase1 2 4" xfId="204"/>
    <cellStyle name="20% - Ênfase1 2 4 2" xfId="49"/>
    <cellStyle name="20% - Ênfase1 2 4 2 2" xfId="497"/>
    <cellStyle name="20% - Ênfase1 2 4 2 2 2" xfId="1485"/>
    <cellStyle name="20% - Ênfase1 2 4 2 2 2 2" xfId="3102"/>
    <cellStyle name="20% - Ênfase1 2 4 2 2 2 3" xfId="4745"/>
    <cellStyle name="20% - Ênfase1 2 4 2 2 3" xfId="2117"/>
    <cellStyle name="20% - Ênfase1 2 4 2 2 4" xfId="3760"/>
    <cellStyle name="20% - Ênfase1 2 4 2 3" xfId="797"/>
    <cellStyle name="20% - Ênfase1 2 4 2 3 2" xfId="2417"/>
    <cellStyle name="20% - Ênfase1 2 4 2 3 3" xfId="4060"/>
    <cellStyle name="20% - Ênfase1 2 4 2 4" xfId="1273"/>
    <cellStyle name="20% - Ênfase1 2 4 2 4 2" xfId="2890"/>
    <cellStyle name="20% - Ênfase1 2 4 2 4 3" xfId="4533"/>
    <cellStyle name="20% - Ênfase1 2 4 2 5" xfId="1905"/>
    <cellStyle name="20% - Ênfase1 2 4 2 6" xfId="3548"/>
    <cellStyle name="20% - Ênfase1 2 4 3" xfId="402"/>
    <cellStyle name="20% - Ênfase1 2 4 3 2" xfId="1390"/>
    <cellStyle name="20% - Ênfase1 2 4 3 2 2" xfId="3007"/>
    <cellStyle name="20% - Ênfase1 2 4 3 2 3" xfId="4650"/>
    <cellStyle name="20% - Ênfase1 2 4 3 3" xfId="2022"/>
    <cellStyle name="20% - Ênfase1 2 4 3 4" xfId="3665"/>
    <cellStyle name="20% - Ênfase1 2 4 4" xfId="606"/>
    <cellStyle name="20% - Ênfase1 2 4 4 2" xfId="2226"/>
    <cellStyle name="20% - Ênfase1 2 4 4 3" xfId="3869"/>
    <cellStyle name="20% - Ênfase1 2 4 5" xfId="1174"/>
    <cellStyle name="20% - Ênfase1 2 4 5 2" xfId="2794"/>
    <cellStyle name="20% - Ênfase1 2 4 5 3" xfId="4437"/>
    <cellStyle name="20% - Ênfase1 2 4 6" xfId="1808"/>
    <cellStyle name="20% - Ênfase1 2 4 7" xfId="3452"/>
    <cellStyle name="20% - Ênfase1 2 4 8" xfId="5484"/>
    <cellStyle name="20% - Ênfase1 2 5" xfId="127"/>
    <cellStyle name="20% - Ênfase1 2 5 2" xfId="421"/>
    <cellStyle name="20% - Ênfase1 2 5 2 2" xfId="845"/>
    <cellStyle name="20% - Ênfase1 2 5 2 2 2" xfId="2465"/>
    <cellStyle name="20% - Ênfase1 2 5 2 2 3" xfId="4108"/>
    <cellStyle name="20% - Ênfase1 2 5 2 3" xfId="1409"/>
    <cellStyle name="20% - Ênfase1 2 5 2 3 2" xfId="3026"/>
    <cellStyle name="20% - Ênfase1 2 5 2 3 3" xfId="4669"/>
    <cellStyle name="20% - Ênfase1 2 5 2 4" xfId="2041"/>
    <cellStyle name="20% - Ênfase1 2 5 2 5" xfId="3684"/>
    <cellStyle name="20% - Ênfase1 2 5 3" xfId="655"/>
    <cellStyle name="20% - Ênfase1 2 5 3 2" xfId="2275"/>
    <cellStyle name="20% - Ênfase1 2 5 3 3" xfId="3918"/>
    <cellStyle name="20% - Ênfase1 2 5 4" xfId="1197"/>
    <cellStyle name="20% - Ênfase1 2 5 4 2" xfId="2814"/>
    <cellStyle name="20% - Ênfase1 2 5 4 3" xfId="4457"/>
    <cellStyle name="20% - Ênfase1 2 5 5" xfId="1829"/>
    <cellStyle name="20% - Ênfase1 2 5 6" xfId="3472"/>
    <cellStyle name="20% - Ênfase1 2 5 7" xfId="5532"/>
    <cellStyle name="20% - Ênfase1 2 6" xfId="28"/>
    <cellStyle name="20% - Ênfase1 2 6 2" xfId="517"/>
    <cellStyle name="20% - Ênfase1 2 6 2 2" xfId="1505"/>
    <cellStyle name="20% - Ênfase1 2 6 2 2 2" xfId="3122"/>
    <cellStyle name="20% - Ênfase1 2 6 2 2 3" xfId="4765"/>
    <cellStyle name="20% - Ênfase1 2 6 2 3" xfId="2137"/>
    <cellStyle name="20% - Ênfase1 2 6 2 4" xfId="3780"/>
    <cellStyle name="20% - Ênfase1 2 6 3" xfId="919"/>
    <cellStyle name="20% - Ênfase1 2 6 3 2" xfId="2539"/>
    <cellStyle name="20% - Ênfase1 2 6 3 3" xfId="4182"/>
    <cellStyle name="20% - Ênfase1 2 6 4" xfId="1293"/>
    <cellStyle name="20% - Ênfase1 2 6 4 2" xfId="2910"/>
    <cellStyle name="20% - Ênfase1 2 6 4 3" xfId="4553"/>
    <cellStyle name="20% - Ênfase1 2 6 5" xfId="1925"/>
    <cellStyle name="20% - Ênfase1 2 6 6" xfId="3568"/>
    <cellStyle name="20% - Ênfase1 2 7" xfId="8"/>
    <cellStyle name="20% - Ênfase1 2 7 2" xfId="941"/>
    <cellStyle name="20% - Ênfase1 2 7 2 2" xfId="2561"/>
    <cellStyle name="20% - Ênfase1 2 7 2 3" xfId="4204"/>
    <cellStyle name="20% - Ênfase1 2 7 3" xfId="1313"/>
    <cellStyle name="20% - Ênfase1 2 7 3 2" xfId="2930"/>
    <cellStyle name="20% - Ênfase1 2 7 3 3" xfId="4573"/>
    <cellStyle name="20% - Ênfase1 2 7 4" xfId="1945"/>
    <cellStyle name="20% - Ênfase1 2 7 5" xfId="3588"/>
    <cellStyle name="20% - Ênfase1 2 8" xfId="963"/>
    <cellStyle name="20% - Ênfase1 2 8 2" xfId="1601"/>
    <cellStyle name="20% - Ênfase1 2 8 2 2" xfId="3218"/>
    <cellStyle name="20% - Ênfase1 2 8 2 3" xfId="4861"/>
    <cellStyle name="20% - Ênfase1 2 8 3" xfId="2583"/>
    <cellStyle name="20% - Ênfase1 2 8 4" xfId="4226"/>
    <cellStyle name="20% - Ênfase1 2 9" xfId="985"/>
    <cellStyle name="20% - Ênfase1 2 9 2" xfId="1623"/>
    <cellStyle name="20% - Ênfase1 2 9 2 2" xfId="3240"/>
    <cellStyle name="20% - Ênfase1 2 9 2 3" xfId="4883"/>
    <cellStyle name="20% - Ênfase1 2 9 3" xfId="2605"/>
    <cellStyle name="20% - Ênfase1 2 9 4" xfId="4248"/>
    <cellStyle name="20% - Ênfase1 3" xfId="5009"/>
    <cellStyle name="20% - Ênfase1 4" xfId="5010"/>
    <cellStyle name="20% - Ênfase1 5" xfId="5011"/>
    <cellStyle name="20% - Ênfase1 6" xfId="5012"/>
    <cellStyle name="20% - Ênfase1 7" xfId="5013"/>
    <cellStyle name="20% - Ênfase1 8" xfId="5014"/>
    <cellStyle name="20% - Ênfase1 9" xfId="5015"/>
    <cellStyle name="20% - Ênfase2 10" xfId="5016"/>
    <cellStyle name="20% - Ênfase2 11" xfId="5017"/>
    <cellStyle name="20% - Ênfase2 12" xfId="5018"/>
    <cellStyle name="20% - Ênfase2 13" xfId="5019"/>
    <cellStyle name="20% - Ênfase2 14" xfId="5020"/>
    <cellStyle name="20% - Ênfase2 15" xfId="5021"/>
    <cellStyle name="20% - Ênfase2 16" xfId="5022"/>
    <cellStyle name="20% - Ênfase2 17" xfId="5023"/>
    <cellStyle name="20% - Ênfase2 2" xfId="319"/>
    <cellStyle name="20% - Ênfase2 2 10" xfId="1008"/>
    <cellStyle name="20% - Ênfase2 2 10 2" xfId="1646"/>
    <cellStyle name="20% - Ênfase2 2 10 2 2" xfId="3263"/>
    <cellStyle name="20% - Ênfase2 2 10 2 3" xfId="4906"/>
    <cellStyle name="20% - Ênfase2 2 10 3" xfId="2628"/>
    <cellStyle name="20% - Ênfase2 2 10 4" xfId="4271"/>
    <cellStyle name="20% - Ênfase2 2 11" xfId="1030"/>
    <cellStyle name="20% - Ênfase2 2 11 2" xfId="1668"/>
    <cellStyle name="20% - Ênfase2 2 11 2 2" xfId="3285"/>
    <cellStyle name="20% - Ênfase2 2 11 2 3" xfId="4928"/>
    <cellStyle name="20% - Ênfase2 2 11 3" xfId="2650"/>
    <cellStyle name="20% - Ênfase2 2 11 4" xfId="4293"/>
    <cellStyle name="20% - Ênfase2 2 12" xfId="1055"/>
    <cellStyle name="20% - Ênfase2 2 12 2" xfId="1690"/>
    <cellStyle name="20% - Ênfase2 2 12 2 2" xfId="3307"/>
    <cellStyle name="20% - Ênfase2 2 12 2 3" xfId="4950"/>
    <cellStyle name="20% - Ênfase2 2 12 3" xfId="2675"/>
    <cellStyle name="20% - Ênfase2 2 12 4" xfId="4318"/>
    <cellStyle name="20% - Ênfase2 2 13" xfId="1078"/>
    <cellStyle name="20% - Ênfase2 2 13 2" xfId="1712"/>
    <cellStyle name="20% - Ênfase2 2 13 2 2" xfId="3329"/>
    <cellStyle name="20% - Ênfase2 2 13 2 3" xfId="4972"/>
    <cellStyle name="20% - Ênfase2 2 13 3" xfId="2698"/>
    <cellStyle name="20% - Ênfase2 2 13 4" xfId="4341"/>
    <cellStyle name="20% - Ênfase2 2 14" xfId="728"/>
    <cellStyle name="20% - Ênfase2 2 14 2" xfId="1525"/>
    <cellStyle name="20% - Ênfase2 2 14 2 2" xfId="3142"/>
    <cellStyle name="20% - Ênfase2 2 14 2 3" xfId="4785"/>
    <cellStyle name="20% - Ênfase2 2 14 3" xfId="2348"/>
    <cellStyle name="20% - Ênfase2 2 14 4" xfId="3991"/>
    <cellStyle name="20% - Ênfase2 2 15" xfId="537"/>
    <cellStyle name="20% - Ênfase2 2 15 2" xfId="2157"/>
    <cellStyle name="20% - Ênfase2 2 15 3" xfId="3800"/>
    <cellStyle name="20% - Ênfase2 2 16" xfId="1099"/>
    <cellStyle name="20% - Ênfase2 2 16 2" xfId="2719"/>
    <cellStyle name="20% - Ênfase2 2 16 3" xfId="4362"/>
    <cellStyle name="20% - Ênfase2 2 17" xfId="1733"/>
    <cellStyle name="20% - Ênfase2 2 18" xfId="3376"/>
    <cellStyle name="20% - Ênfase2 2 19" xfId="5415"/>
    <cellStyle name="20% - Ênfase2 2 2" xfId="270"/>
    <cellStyle name="20% - Ênfase2 2 2 2" xfId="102"/>
    <cellStyle name="20% - Ênfase2 2 2 2 2" xfId="445"/>
    <cellStyle name="20% - Ênfase2 2 2 2 2 2" xfId="821"/>
    <cellStyle name="20% - Ênfase2 2 2 2 2 2 2" xfId="2441"/>
    <cellStyle name="20% - Ênfase2 2 2 2 2 2 3" xfId="4084"/>
    <cellStyle name="20% - Ênfase2 2 2 2 2 3" xfId="1433"/>
    <cellStyle name="20% - Ênfase2 2 2 2 2 3 2" xfId="3050"/>
    <cellStyle name="20% - Ênfase2 2 2 2 2 3 3" xfId="4693"/>
    <cellStyle name="20% - Ênfase2 2 2 2 2 4" xfId="2065"/>
    <cellStyle name="20% - Ênfase2 2 2 2 2 5" xfId="3708"/>
    <cellStyle name="20% - Ênfase2 2 2 2 3" xfId="630"/>
    <cellStyle name="20% - Ênfase2 2 2 2 3 2" xfId="2250"/>
    <cellStyle name="20% - Ênfase2 2 2 2 3 3" xfId="3893"/>
    <cellStyle name="20% - Ênfase2 2 2 2 4" xfId="1221"/>
    <cellStyle name="20% - Ênfase2 2 2 2 4 2" xfId="2838"/>
    <cellStyle name="20% - Ênfase2 2 2 2 4 3" xfId="4481"/>
    <cellStyle name="20% - Ênfase2 2 2 2 5" xfId="1853"/>
    <cellStyle name="20% - Ênfase2 2 2 2 6" xfId="3496"/>
    <cellStyle name="20% - Ênfase2 2 2 2 7" xfId="5508"/>
    <cellStyle name="20% - Ênfase2 2 2 3" xfId="349"/>
    <cellStyle name="20% - Ênfase2 2 2 3 2" xfId="869"/>
    <cellStyle name="20% - Ênfase2 2 2 3 2 2" xfId="1574"/>
    <cellStyle name="20% - Ênfase2 2 2 3 2 2 2" xfId="3191"/>
    <cellStyle name="20% - Ênfase2 2 2 3 2 2 3" xfId="4834"/>
    <cellStyle name="20% - Ênfase2 2 2 3 2 3" xfId="2489"/>
    <cellStyle name="20% - Ênfase2 2 2 3 2 4" xfId="4132"/>
    <cellStyle name="20% - Ênfase2 2 2 3 3" xfId="679"/>
    <cellStyle name="20% - Ênfase2 2 2 3 3 2" xfId="2299"/>
    <cellStyle name="20% - Ênfase2 2 2 3 3 3" xfId="3942"/>
    <cellStyle name="20% - Ênfase2 2 2 3 4" xfId="1338"/>
    <cellStyle name="20% - Ênfase2 2 2 3 4 2" xfId="2955"/>
    <cellStyle name="20% - Ênfase2 2 2 3 4 3" xfId="4598"/>
    <cellStyle name="20% - Ênfase2 2 2 3 5" xfId="1970"/>
    <cellStyle name="20% - Ênfase2 2 2 3 6" xfId="3613"/>
    <cellStyle name="20% - Ênfase2 2 2 4" xfId="751"/>
    <cellStyle name="20% - Ênfase2 2 2 4 2" xfId="1548"/>
    <cellStyle name="20% - Ênfase2 2 2 4 2 2" xfId="3165"/>
    <cellStyle name="20% - Ênfase2 2 2 4 2 3" xfId="4808"/>
    <cellStyle name="20% - Ênfase2 2 2 4 3" xfId="2371"/>
    <cellStyle name="20% - Ênfase2 2 2 4 4" xfId="4014"/>
    <cellStyle name="20% - Ênfase2 2 2 5" xfId="560"/>
    <cellStyle name="20% - Ênfase2 2 2 5 2" xfId="2180"/>
    <cellStyle name="20% - Ênfase2 2 2 5 3" xfId="3823"/>
    <cellStyle name="20% - Ênfase2 2 2 6" xfId="1122"/>
    <cellStyle name="20% - Ênfase2 2 2 6 2" xfId="2742"/>
    <cellStyle name="20% - Ênfase2 2 2 6 3" xfId="4385"/>
    <cellStyle name="20% - Ênfase2 2 2 7" xfId="1756"/>
    <cellStyle name="20% - Ênfase2 2 2 8" xfId="3400"/>
    <cellStyle name="20% - Ênfase2 2 2 9" xfId="5438"/>
    <cellStyle name="20% - Ênfase2 2 3" xfId="245"/>
    <cellStyle name="20% - Ênfase2 2 3 2" xfId="80"/>
    <cellStyle name="20% - Ênfase2 2 3 2 2" xfId="467"/>
    <cellStyle name="20% - Ênfase2 2 3 2 2 2" xfId="891"/>
    <cellStyle name="20% - Ênfase2 2 3 2 2 2 2" xfId="2511"/>
    <cellStyle name="20% - Ênfase2 2 3 2 2 2 3" xfId="4154"/>
    <cellStyle name="20% - Ênfase2 2 3 2 2 3" xfId="1455"/>
    <cellStyle name="20% - Ênfase2 2 3 2 2 3 2" xfId="3072"/>
    <cellStyle name="20% - Ênfase2 2 3 2 2 3 3" xfId="4715"/>
    <cellStyle name="20% - Ênfase2 2 3 2 2 4" xfId="2087"/>
    <cellStyle name="20% - Ênfase2 2 3 2 2 5" xfId="3730"/>
    <cellStyle name="20% - Ênfase2 2 3 2 3" xfId="701"/>
    <cellStyle name="20% - Ênfase2 2 3 2 3 2" xfId="2321"/>
    <cellStyle name="20% - Ênfase2 2 3 2 3 3" xfId="3964"/>
    <cellStyle name="20% - Ênfase2 2 3 2 4" xfId="1243"/>
    <cellStyle name="20% - Ênfase2 2 3 2 4 2" xfId="2860"/>
    <cellStyle name="20% - Ênfase2 2 3 2 4 3" xfId="4503"/>
    <cellStyle name="20% - Ênfase2 2 3 2 5" xfId="1875"/>
    <cellStyle name="20% - Ênfase2 2 3 2 6" xfId="3518"/>
    <cellStyle name="20% - Ênfase2 2 3 3" xfId="371"/>
    <cellStyle name="20% - Ênfase2 2 3 3 2" xfId="775"/>
    <cellStyle name="20% - Ênfase2 2 3 3 2 2" xfId="2395"/>
    <cellStyle name="20% - Ênfase2 2 3 3 2 3" xfId="4038"/>
    <cellStyle name="20% - Ênfase2 2 3 3 3" xfId="1360"/>
    <cellStyle name="20% - Ênfase2 2 3 3 3 2" xfId="2977"/>
    <cellStyle name="20% - Ênfase2 2 3 3 3 3" xfId="4620"/>
    <cellStyle name="20% - Ênfase2 2 3 3 4" xfId="1992"/>
    <cellStyle name="20% - Ênfase2 2 3 3 5" xfId="3635"/>
    <cellStyle name="20% - Ênfase2 2 3 4" xfId="584"/>
    <cellStyle name="20% - Ênfase2 2 3 4 2" xfId="2204"/>
    <cellStyle name="20% - Ênfase2 2 3 4 3" xfId="3847"/>
    <cellStyle name="20% - Ênfase2 2 3 5" xfId="1144"/>
    <cellStyle name="20% - Ênfase2 2 3 5 2" xfId="2764"/>
    <cellStyle name="20% - Ênfase2 2 3 5 3" xfId="4407"/>
    <cellStyle name="20% - Ênfase2 2 3 6" xfId="1778"/>
    <cellStyle name="20% - Ênfase2 2 3 7" xfId="3422"/>
    <cellStyle name="20% - Ênfase2 2 3 8" xfId="5462"/>
    <cellStyle name="20% - Ênfase2 2 4" xfId="203"/>
    <cellStyle name="20% - Ênfase2 2 4 2" xfId="48"/>
    <cellStyle name="20% - Ênfase2 2 4 2 2" xfId="498"/>
    <cellStyle name="20% - Ênfase2 2 4 2 2 2" xfId="1486"/>
    <cellStyle name="20% - Ênfase2 2 4 2 2 2 2" xfId="3103"/>
    <cellStyle name="20% - Ênfase2 2 4 2 2 2 3" xfId="4746"/>
    <cellStyle name="20% - Ênfase2 2 4 2 2 3" xfId="2118"/>
    <cellStyle name="20% - Ênfase2 2 4 2 2 4" xfId="3761"/>
    <cellStyle name="20% - Ênfase2 2 4 2 3" xfId="798"/>
    <cellStyle name="20% - Ênfase2 2 4 2 3 2" xfId="2418"/>
    <cellStyle name="20% - Ênfase2 2 4 2 3 3" xfId="4061"/>
    <cellStyle name="20% - Ênfase2 2 4 2 4" xfId="1274"/>
    <cellStyle name="20% - Ênfase2 2 4 2 4 2" xfId="2891"/>
    <cellStyle name="20% - Ênfase2 2 4 2 4 3" xfId="4534"/>
    <cellStyle name="20% - Ênfase2 2 4 2 5" xfId="1906"/>
    <cellStyle name="20% - Ênfase2 2 4 2 6" xfId="3549"/>
    <cellStyle name="20% - Ênfase2 2 4 3" xfId="403"/>
    <cellStyle name="20% - Ênfase2 2 4 3 2" xfId="1391"/>
    <cellStyle name="20% - Ênfase2 2 4 3 2 2" xfId="3008"/>
    <cellStyle name="20% - Ênfase2 2 4 3 2 3" xfId="4651"/>
    <cellStyle name="20% - Ênfase2 2 4 3 3" xfId="2023"/>
    <cellStyle name="20% - Ênfase2 2 4 3 4" xfId="3666"/>
    <cellStyle name="20% - Ênfase2 2 4 4" xfId="607"/>
    <cellStyle name="20% - Ênfase2 2 4 4 2" xfId="2227"/>
    <cellStyle name="20% - Ênfase2 2 4 4 3" xfId="3870"/>
    <cellStyle name="20% - Ênfase2 2 4 5" xfId="1175"/>
    <cellStyle name="20% - Ênfase2 2 4 5 2" xfId="2795"/>
    <cellStyle name="20% - Ênfase2 2 4 5 3" xfId="4438"/>
    <cellStyle name="20% - Ênfase2 2 4 6" xfId="1809"/>
    <cellStyle name="20% - Ênfase2 2 4 7" xfId="3453"/>
    <cellStyle name="20% - Ênfase2 2 4 8" xfId="5485"/>
    <cellStyle name="20% - Ênfase2 2 5" xfId="126"/>
    <cellStyle name="20% - Ênfase2 2 5 2" xfId="422"/>
    <cellStyle name="20% - Ênfase2 2 5 2 2" xfId="846"/>
    <cellStyle name="20% - Ênfase2 2 5 2 2 2" xfId="2466"/>
    <cellStyle name="20% - Ênfase2 2 5 2 2 3" xfId="4109"/>
    <cellStyle name="20% - Ênfase2 2 5 2 3" xfId="1410"/>
    <cellStyle name="20% - Ênfase2 2 5 2 3 2" xfId="3027"/>
    <cellStyle name="20% - Ênfase2 2 5 2 3 3" xfId="4670"/>
    <cellStyle name="20% - Ênfase2 2 5 2 4" xfId="2042"/>
    <cellStyle name="20% - Ênfase2 2 5 2 5" xfId="3685"/>
    <cellStyle name="20% - Ênfase2 2 5 3" xfId="656"/>
    <cellStyle name="20% - Ênfase2 2 5 3 2" xfId="2276"/>
    <cellStyle name="20% - Ênfase2 2 5 3 3" xfId="3919"/>
    <cellStyle name="20% - Ênfase2 2 5 4" xfId="1198"/>
    <cellStyle name="20% - Ênfase2 2 5 4 2" xfId="2815"/>
    <cellStyle name="20% - Ênfase2 2 5 4 3" xfId="4458"/>
    <cellStyle name="20% - Ênfase2 2 5 5" xfId="1830"/>
    <cellStyle name="20% - Ênfase2 2 5 6" xfId="3473"/>
    <cellStyle name="20% - Ênfase2 2 5 7" xfId="5533"/>
    <cellStyle name="20% - Ênfase2 2 6" xfId="27"/>
    <cellStyle name="20% - Ênfase2 2 6 2" xfId="518"/>
    <cellStyle name="20% - Ênfase2 2 6 2 2" xfId="1506"/>
    <cellStyle name="20% - Ênfase2 2 6 2 2 2" xfId="3123"/>
    <cellStyle name="20% - Ênfase2 2 6 2 2 3" xfId="4766"/>
    <cellStyle name="20% - Ênfase2 2 6 2 3" xfId="2138"/>
    <cellStyle name="20% - Ênfase2 2 6 2 4" xfId="3781"/>
    <cellStyle name="20% - Ênfase2 2 6 3" xfId="920"/>
    <cellStyle name="20% - Ênfase2 2 6 3 2" xfId="2540"/>
    <cellStyle name="20% - Ênfase2 2 6 3 3" xfId="4183"/>
    <cellStyle name="20% - Ênfase2 2 6 4" xfId="1294"/>
    <cellStyle name="20% - Ênfase2 2 6 4 2" xfId="2911"/>
    <cellStyle name="20% - Ênfase2 2 6 4 3" xfId="4554"/>
    <cellStyle name="20% - Ênfase2 2 6 5" xfId="1926"/>
    <cellStyle name="20% - Ênfase2 2 6 6" xfId="3569"/>
    <cellStyle name="20% - Ênfase2 2 7" xfId="7"/>
    <cellStyle name="20% - Ênfase2 2 7 2" xfId="942"/>
    <cellStyle name="20% - Ênfase2 2 7 2 2" xfId="2562"/>
    <cellStyle name="20% - Ênfase2 2 7 2 3" xfId="4205"/>
    <cellStyle name="20% - Ênfase2 2 7 3" xfId="1314"/>
    <cellStyle name="20% - Ênfase2 2 7 3 2" xfId="2931"/>
    <cellStyle name="20% - Ênfase2 2 7 3 3" xfId="4574"/>
    <cellStyle name="20% - Ênfase2 2 7 4" xfId="1946"/>
    <cellStyle name="20% - Ênfase2 2 7 5" xfId="3589"/>
    <cellStyle name="20% - Ênfase2 2 8" xfId="964"/>
    <cellStyle name="20% - Ênfase2 2 8 2" xfId="1602"/>
    <cellStyle name="20% - Ênfase2 2 8 2 2" xfId="3219"/>
    <cellStyle name="20% - Ênfase2 2 8 2 3" xfId="4862"/>
    <cellStyle name="20% - Ênfase2 2 8 3" xfId="2584"/>
    <cellStyle name="20% - Ênfase2 2 8 4" xfId="4227"/>
    <cellStyle name="20% - Ênfase2 2 9" xfId="986"/>
    <cellStyle name="20% - Ênfase2 2 9 2" xfId="1624"/>
    <cellStyle name="20% - Ênfase2 2 9 2 2" xfId="3241"/>
    <cellStyle name="20% - Ênfase2 2 9 2 3" xfId="4884"/>
    <cellStyle name="20% - Ênfase2 2 9 3" xfId="2606"/>
    <cellStyle name="20% - Ênfase2 2 9 4" xfId="4249"/>
    <cellStyle name="20% - Ênfase2 3" xfId="5024"/>
    <cellStyle name="20% - Ênfase2 4" xfId="5025"/>
    <cellStyle name="20% - Ênfase2 5" xfId="5026"/>
    <cellStyle name="20% - Ênfase2 6" xfId="5027"/>
    <cellStyle name="20% - Ênfase2 7" xfId="5028"/>
    <cellStyle name="20% - Ênfase2 8" xfId="5029"/>
    <cellStyle name="20% - Ênfase2 9" xfId="5030"/>
    <cellStyle name="20% - Ênfase3 10" xfId="5031"/>
    <cellStyle name="20% - Ênfase3 11" xfId="5032"/>
    <cellStyle name="20% - Ênfase3 12" xfId="5033"/>
    <cellStyle name="20% - Ênfase3 13" xfId="5034"/>
    <cellStyle name="20% - Ênfase3 14" xfId="5035"/>
    <cellStyle name="20% - Ênfase3 15" xfId="5036"/>
    <cellStyle name="20% - Ênfase3 16" xfId="5037"/>
    <cellStyle name="20% - Ênfase3 17" xfId="5038"/>
    <cellStyle name="20% - Ênfase3 2" xfId="318"/>
    <cellStyle name="20% - Ênfase3 2 10" xfId="1009"/>
    <cellStyle name="20% - Ênfase3 2 10 2" xfId="1647"/>
    <cellStyle name="20% - Ênfase3 2 10 2 2" xfId="3264"/>
    <cellStyle name="20% - Ênfase3 2 10 2 3" xfId="4907"/>
    <cellStyle name="20% - Ênfase3 2 10 3" xfId="2629"/>
    <cellStyle name="20% - Ênfase3 2 10 4" xfId="4272"/>
    <cellStyle name="20% - Ênfase3 2 11" xfId="1031"/>
    <cellStyle name="20% - Ênfase3 2 11 2" xfId="1669"/>
    <cellStyle name="20% - Ênfase3 2 11 2 2" xfId="3286"/>
    <cellStyle name="20% - Ênfase3 2 11 2 3" xfId="4929"/>
    <cellStyle name="20% - Ênfase3 2 11 3" xfId="2651"/>
    <cellStyle name="20% - Ênfase3 2 11 4" xfId="4294"/>
    <cellStyle name="20% - Ênfase3 2 12" xfId="1056"/>
    <cellStyle name="20% - Ênfase3 2 12 2" xfId="1691"/>
    <cellStyle name="20% - Ênfase3 2 12 2 2" xfId="3308"/>
    <cellStyle name="20% - Ênfase3 2 12 2 3" xfId="4951"/>
    <cellStyle name="20% - Ênfase3 2 12 3" xfId="2676"/>
    <cellStyle name="20% - Ênfase3 2 12 4" xfId="4319"/>
    <cellStyle name="20% - Ênfase3 2 13" xfId="1079"/>
    <cellStyle name="20% - Ênfase3 2 13 2" xfId="1713"/>
    <cellStyle name="20% - Ênfase3 2 13 2 2" xfId="3330"/>
    <cellStyle name="20% - Ênfase3 2 13 2 3" xfId="4973"/>
    <cellStyle name="20% - Ênfase3 2 13 3" xfId="2699"/>
    <cellStyle name="20% - Ênfase3 2 13 4" xfId="4342"/>
    <cellStyle name="20% - Ênfase3 2 14" xfId="729"/>
    <cellStyle name="20% - Ênfase3 2 14 2" xfId="1526"/>
    <cellStyle name="20% - Ênfase3 2 14 2 2" xfId="3143"/>
    <cellStyle name="20% - Ênfase3 2 14 2 3" xfId="4786"/>
    <cellStyle name="20% - Ênfase3 2 14 3" xfId="2349"/>
    <cellStyle name="20% - Ênfase3 2 14 4" xfId="3992"/>
    <cellStyle name="20% - Ênfase3 2 15" xfId="538"/>
    <cellStyle name="20% - Ênfase3 2 15 2" xfId="2158"/>
    <cellStyle name="20% - Ênfase3 2 15 3" xfId="3801"/>
    <cellStyle name="20% - Ênfase3 2 16" xfId="1100"/>
    <cellStyle name="20% - Ênfase3 2 16 2" xfId="2720"/>
    <cellStyle name="20% - Ênfase3 2 16 3" xfId="4363"/>
    <cellStyle name="20% - Ênfase3 2 17" xfId="1734"/>
    <cellStyle name="20% - Ênfase3 2 18" xfId="3377"/>
    <cellStyle name="20% - Ênfase3 2 19" xfId="5416"/>
    <cellStyle name="20% - Ênfase3 2 2" xfId="267"/>
    <cellStyle name="20% - Ênfase3 2 2 2" xfId="101"/>
    <cellStyle name="20% - Ênfase3 2 2 2 2" xfId="446"/>
    <cellStyle name="20% - Ênfase3 2 2 2 2 2" xfId="822"/>
    <cellStyle name="20% - Ênfase3 2 2 2 2 2 2" xfId="2442"/>
    <cellStyle name="20% - Ênfase3 2 2 2 2 2 3" xfId="4085"/>
    <cellStyle name="20% - Ênfase3 2 2 2 2 3" xfId="1434"/>
    <cellStyle name="20% - Ênfase3 2 2 2 2 3 2" xfId="3051"/>
    <cellStyle name="20% - Ênfase3 2 2 2 2 3 3" xfId="4694"/>
    <cellStyle name="20% - Ênfase3 2 2 2 2 4" xfId="2066"/>
    <cellStyle name="20% - Ênfase3 2 2 2 2 5" xfId="3709"/>
    <cellStyle name="20% - Ênfase3 2 2 2 3" xfId="631"/>
    <cellStyle name="20% - Ênfase3 2 2 2 3 2" xfId="2251"/>
    <cellStyle name="20% - Ênfase3 2 2 2 3 3" xfId="3894"/>
    <cellStyle name="20% - Ênfase3 2 2 2 4" xfId="1222"/>
    <cellStyle name="20% - Ênfase3 2 2 2 4 2" xfId="2839"/>
    <cellStyle name="20% - Ênfase3 2 2 2 4 3" xfId="4482"/>
    <cellStyle name="20% - Ênfase3 2 2 2 5" xfId="1854"/>
    <cellStyle name="20% - Ênfase3 2 2 2 6" xfId="3497"/>
    <cellStyle name="20% - Ênfase3 2 2 2 7" xfId="5509"/>
    <cellStyle name="20% - Ênfase3 2 2 3" xfId="350"/>
    <cellStyle name="20% - Ênfase3 2 2 3 2" xfId="870"/>
    <cellStyle name="20% - Ênfase3 2 2 3 2 2" xfId="1575"/>
    <cellStyle name="20% - Ênfase3 2 2 3 2 2 2" xfId="3192"/>
    <cellStyle name="20% - Ênfase3 2 2 3 2 2 3" xfId="4835"/>
    <cellStyle name="20% - Ênfase3 2 2 3 2 3" xfId="2490"/>
    <cellStyle name="20% - Ênfase3 2 2 3 2 4" xfId="4133"/>
    <cellStyle name="20% - Ênfase3 2 2 3 3" xfId="680"/>
    <cellStyle name="20% - Ênfase3 2 2 3 3 2" xfId="2300"/>
    <cellStyle name="20% - Ênfase3 2 2 3 3 3" xfId="3943"/>
    <cellStyle name="20% - Ênfase3 2 2 3 4" xfId="1339"/>
    <cellStyle name="20% - Ênfase3 2 2 3 4 2" xfId="2956"/>
    <cellStyle name="20% - Ênfase3 2 2 3 4 3" xfId="4599"/>
    <cellStyle name="20% - Ênfase3 2 2 3 5" xfId="1971"/>
    <cellStyle name="20% - Ênfase3 2 2 3 6" xfId="3614"/>
    <cellStyle name="20% - Ênfase3 2 2 4" xfId="752"/>
    <cellStyle name="20% - Ênfase3 2 2 4 2" xfId="1549"/>
    <cellStyle name="20% - Ênfase3 2 2 4 2 2" xfId="3166"/>
    <cellStyle name="20% - Ênfase3 2 2 4 2 3" xfId="4809"/>
    <cellStyle name="20% - Ênfase3 2 2 4 3" xfId="2372"/>
    <cellStyle name="20% - Ênfase3 2 2 4 4" xfId="4015"/>
    <cellStyle name="20% - Ênfase3 2 2 5" xfId="561"/>
    <cellStyle name="20% - Ênfase3 2 2 5 2" xfId="2181"/>
    <cellStyle name="20% - Ênfase3 2 2 5 3" xfId="3824"/>
    <cellStyle name="20% - Ênfase3 2 2 6" xfId="1123"/>
    <cellStyle name="20% - Ênfase3 2 2 6 2" xfId="2743"/>
    <cellStyle name="20% - Ênfase3 2 2 6 3" xfId="4386"/>
    <cellStyle name="20% - Ênfase3 2 2 7" xfId="1757"/>
    <cellStyle name="20% - Ênfase3 2 2 8" xfId="3401"/>
    <cellStyle name="20% - Ênfase3 2 2 9" xfId="5439"/>
    <cellStyle name="20% - Ênfase3 2 3" xfId="244"/>
    <cellStyle name="20% - Ênfase3 2 3 2" xfId="79"/>
    <cellStyle name="20% - Ênfase3 2 3 2 2" xfId="468"/>
    <cellStyle name="20% - Ênfase3 2 3 2 2 2" xfId="892"/>
    <cellStyle name="20% - Ênfase3 2 3 2 2 2 2" xfId="2512"/>
    <cellStyle name="20% - Ênfase3 2 3 2 2 2 3" xfId="4155"/>
    <cellStyle name="20% - Ênfase3 2 3 2 2 3" xfId="1456"/>
    <cellStyle name="20% - Ênfase3 2 3 2 2 3 2" xfId="3073"/>
    <cellStyle name="20% - Ênfase3 2 3 2 2 3 3" xfId="4716"/>
    <cellStyle name="20% - Ênfase3 2 3 2 2 4" xfId="2088"/>
    <cellStyle name="20% - Ênfase3 2 3 2 2 5" xfId="3731"/>
    <cellStyle name="20% - Ênfase3 2 3 2 3" xfId="702"/>
    <cellStyle name="20% - Ênfase3 2 3 2 3 2" xfId="2322"/>
    <cellStyle name="20% - Ênfase3 2 3 2 3 3" xfId="3965"/>
    <cellStyle name="20% - Ênfase3 2 3 2 4" xfId="1244"/>
    <cellStyle name="20% - Ênfase3 2 3 2 4 2" xfId="2861"/>
    <cellStyle name="20% - Ênfase3 2 3 2 4 3" xfId="4504"/>
    <cellStyle name="20% - Ênfase3 2 3 2 5" xfId="1876"/>
    <cellStyle name="20% - Ênfase3 2 3 2 6" xfId="3519"/>
    <cellStyle name="20% - Ênfase3 2 3 3" xfId="372"/>
    <cellStyle name="20% - Ênfase3 2 3 3 2" xfId="776"/>
    <cellStyle name="20% - Ênfase3 2 3 3 2 2" xfId="2396"/>
    <cellStyle name="20% - Ênfase3 2 3 3 2 3" xfId="4039"/>
    <cellStyle name="20% - Ênfase3 2 3 3 3" xfId="1361"/>
    <cellStyle name="20% - Ênfase3 2 3 3 3 2" xfId="2978"/>
    <cellStyle name="20% - Ênfase3 2 3 3 3 3" xfId="4621"/>
    <cellStyle name="20% - Ênfase3 2 3 3 4" xfId="1993"/>
    <cellStyle name="20% - Ênfase3 2 3 3 5" xfId="3636"/>
    <cellStyle name="20% - Ênfase3 2 3 4" xfId="585"/>
    <cellStyle name="20% - Ênfase3 2 3 4 2" xfId="2205"/>
    <cellStyle name="20% - Ênfase3 2 3 4 3" xfId="3848"/>
    <cellStyle name="20% - Ênfase3 2 3 5" xfId="1145"/>
    <cellStyle name="20% - Ênfase3 2 3 5 2" xfId="2765"/>
    <cellStyle name="20% - Ênfase3 2 3 5 3" xfId="4408"/>
    <cellStyle name="20% - Ênfase3 2 3 6" xfId="1779"/>
    <cellStyle name="20% - Ênfase3 2 3 7" xfId="3423"/>
    <cellStyle name="20% - Ênfase3 2 3 8" xfId="5463"/>
    <cellStyle name="20% - Ênfase3 2 4" xfId="202"/>
    <cellStyle name="20% - Ênfase3 2 4 2" xfId="47"/>
    <cellStyle name="20% - Ênfase3 2 4 2 2" xfId="499"/>
    <cellStyle name="20% - Ênfase3 2 4 2 2 2" xfId="1487"/>
    <cellStyle name="20% - Ênfase3 2 4 2 2 2 2" xfId="3104"/>
    <cellStyle name="20% - Ênfase3 2 4 2 2 2 3" xfId="4747"/>
    <cellStyle name="20% - Ênfase3 2 4 2 2 3" xfId="2119"/>
    <cellStyle name="20% - Ênfase3 2 4 2 2 4" xfId="3762"/>
    <cellStyle name="20% - Ênfase3 2 4 2 3" xfId="799"/>
    <cellStyle name="20% - Ênfase3 2 4 2 3 2" xfId="2419"/>
    <cellStyle name="20% - Ênfase3 2 4 2 3 3" xfId="4062"/>
    <cellStyle name="20% - Ênfase3 2 4 2 4" xfId="1275"/>
    <cellStyle name="20% - Ênfase3 2 4 2 4 2" xfId="2892"/>
    <cellStyle name="20% - Ênfase3 2 4 2 4 3" xfId="4535"/>
    <cellStyle name="20% - Ênfase3 2 4 2 5" xfId="1907"/>
    <cellStyle name="20% - Ênfase3 2 4 2 6" xfId="3550"/>
    <cellStyle name="20% - Ênfase3 2 4 3" xfId="404"/>
    <cellStyle name="20% - Ênfase3 2 4 3 2" xfId="1392"/>
    <cellStyle name="20% - Ênfase3 2 4 3 2 2" xfId="3009"/>
    <cellStyle name="20% - Ênfase3 2 4 3 2 3" xfId="4652"/>
    <cellStyle name="20% - Ênfase3 2 4 3 3" xfId="2024"/>
    <cellStyle name="20% - Ênfase3 2 4 3 4" xfId="3667"/>
    <cellStyle name="20% - Ênfase3 2 4 4" xfId="608"/>
    <cellStyle name="20% - Ênfase3 2 4 4 2" xfId="2228"/>
    <cellStyle name="20% - Ênfase3 2 4 4 3" xfId="3871"/>
    <cellStyle name="20% - Ênfase3 2 4 5" xfId="1176"/>
    <cellStyle name="20% - Ênfase3 2 4 5 2" xfId="2796"/>
    <cellStyle name="20% - Ênfase3 2 4 5 3" xfId="4439"/>
    <cellStyle name="20% - Ênfase3 2 4 6" xfId="1810"/>
    <cellStyle name="20% - Ênfase3 2 4 7" xfId="3454"/>
    <cellStyle name="20% - Ênfase3 2 4 8" xfId="5486"/>
    <cellStyle name="20% - Ênfase3 2 5" xfId="125"/>
    <cellStyle name="20% - Ênfase3 2 5 2" xfId="423"/>
    <cellStyle name="20% - Ênfase3 2 5 2 2" xfId="847"/>
    <cellStyle name="20% - Ênfase3 2 5 2 2 2" xfId="2467"/>
    <cellStyle name="20% - Ênfase3 2 5 2 2 3" xfId="4110"/>
    <cellStyle name="20% - Ênfase3 2 5 2 3" xfId="1411"/>
    <cellStyle name="20% - Ênfase3 2 5 2 3 2" xfId="3028"/>
    <cellStyle name="20% - Ênfase3 2 5 2 3 3" xfId="4671"/>
    <cellStyle name="20% - Ênfase3 2 5 2 4" xfId="2043"/>
    <cellStyle name="20% - Ênfase3 2 5 2 5" xfId="3686"/>
    <cellStyle name="20% - Ênfase3 2 5 3" xfId="657"/>
    <cellStyle name="20% - Ênfase3 2 5 3 2" xfId="2277"/>
    <cellStyle name="20% - Ênfase3 2 5 3 3" xfId="3920"/>
    <cellStyle name="20% - Ênfase3 2 5 4" xfId="1199"/>
    <cellStyle name="20% - Ênfase3 2 5 4 2" xfId="2816"/>
    <cellStyle name="20% - Ênfase3 2 5 4 3" xfId="4459"/>
    <cellStyle name="20% - Ênfase3 2 5 5" xfId="1831"/>
    <cellStyle name="20% - Ênfase3 2 5 6" xfId="3474"/>
    <cellStyle name="20% - Ênfase3 2 5 7" xfId="5534"/>
    <cellStyle name="20% - Ênfase3 2 6" xfId="26"/>
    <cellStyle name="20% - Ênfase3 2 6 2" xfId="519"/>
    <cellStyle name="20% - Ênfase3 2 6 2 2" xfId="1507"/>
    <cellStyle name="20% - Ênfase3 2 6 2 2 2" xfId="3124"/>
    <cellStyle name="20% - Ênfase3 2 6 2 2 3" xfId="4767"/>
    <cellStyle name="20% - Ênfase3 2 6 2 3" xfId="2139"/>
    <cellStyle name="20% - Ênfase3 2 6 2 4" xfId="3782"/>
    <cellStyle name="20% - Ênfase3 2 6 3" xfId="921"/>
    <cellStyle name="20% - Ênfase3 2 6 3 2" xfId="2541"/>
    <cellStyle name="20% - Ênfase3 2 6 3 3" xfId="4184"/>
    <cellStyle name="20% - Ênfase3 2 6 4" xfId="1295"/>
    <cellStyle name="20% - Ênfase3 2 6 4 2" xfId="2912"/>
    <cellStyle name="20% - Ênfase3 2 6 4 3" xfId="4555"/>
    <cellStyle name="20% - Ênfase3 2 6 5" xfId="1927"/>
    <cellStyle name="20% - Ênfase3 2 6 6" xfId="3570"/>
    <cellStyle name="20% - Ênfase3 2 7" xfId="6"/>
    <cellStyle name="20% - Ênfase3 2 7 2" xfId="943"/>
    <cellStyle name="20% - Ênfase3 2 7 2 2" xfId="2563"/>
    <cellStyle name="20% - Ênfase3 2 7 2 3" xfId="4206"/>
    <cellStyle name="20% - Ênfase3 2 7 3" xfId="1315"/>
    <cellStyle name="20% - Ênfase3 2 7 3 2" xfId="2932"/>
    <cellStyle name="20% - Ênfase3 2 7 3 3" xfId="4575"/>
    <cellStyle name="20% - Ênfase3 2 7 4" xfId="1947"/>
    <cellStyle name="20% - Ênfase3 2 7 5" xfId="3590"/>
    <cellStyle name="20% - Ênfase3 2 8" xfId="965"/>
    <cellStyle name="20% - Ênfase3 2 8 2" xfId="1603"/>
    <cellStyle name="20% - Ênfase3 2 8 2 2" xfId="3220"/>
    <cellStyle name="20% - Ênfase3 2 8 2 3" xfId="4863"/>
    <cellStyle name="20% - Ênfase3 2 8 3" xfId="2585"/>
    <cellStyle name="20% - Ênfase3 2 8 4" xfId="4228"/>
    <cellStyle name="20% - Ênfase3 2 9" xfId="987"/>
    <cellStyle name="20% - Ênfase3 2 9 2" xfId="1625"/>
    <cellStyle name="20% - Ênfase3 2 9 2 2" xfId="3242"/>
    <cellStyle name="20% - Ênfase3 2 9 2 3" xfId="4885"/>
    <cellStyle name="20% - Ênfase3 2 9 3" xfId="2607"/>
    <cellStyle name="20% - Ênfase3 2 9 4" xfId="4250"/>
    <cellStyle name="20% - Ênfase3 3" xfId="5039"/>
    <cellStyle name="20% - Ênfase3 4" xfId="5040"/>
    <cellStyle name="20% - Ênfase3 5" xfId="5041"/>
    <cellStyle name="20% - Ênfase3 6" xfId="5042"/>
    <cellStyle name="20% - Ênfase3 7" xfId="5043"/>
    <cellStyle name="20% - Ênfase3 8" xfId="5044"/>
    <cellStyle name="20% - Ênfase3 9" xfId="5045"/>
    <cellStyle name="20% - Ênfase4 10" xfId="5046"/>
    <cellStyle name="20% - Ênfase4 11" xfId="5047"/>
    <cellStyle name="20% - Ênfase4 12" xfId="5048"/>
    <cellStyle name="20% - Ênfase4 13" xfId="5049"/>
    <cellStyle name="20% - Ênfase4 14" xfId="5050"/>
    <cellStyle name="20% - Ênfase4 15" xfId="5051"/>
    <cellStyle name="20% - Ênfase4 16" xfId="5052"/>
    <cellStyle name="20% - Ênfase4 17" xfId="5053"/>
    <cellStyle name="20% - Ênfase4 2" xfId="317"/>
    <cellStyle name="20% - Ênfase4 2 10" xfId="1010"/>
    <cellStyle name="20% - Ênfase4 2 10 2" xfId="1648"/>
    <cellStyle name="20% - Ênfase4 2 10 2 2" xfId="3265"/>
    <cellStyle name="20% - Ênfase4 2 10 2 3" xfId="4908"/>
    <cellStyle name="20% - Ênfase4 2 10 3" xfId="2630"/>
    <cellStyle name="20% - Ênfase4 2 10 4" xfId="4273"/>
    <cellStyle name="20% - Ênfase4 2 11" xfId="1032"/>
    <cellStyle name="20% - Ênfase4 2 11 2" xfId="1670"/>
    <cellStyle name="20% - Ênfase4 2 11 2 2" xfId="3287"/>
    <cellStyle name="20% - Ênfase4 2 11 2 3" xfId="4930"/>
    <cellStyle name="20% - Ênfase4 2 11 3" xfId="2652"/>
    <cellStyle name="20% - Ênfase4 2 11 4" xfId="4295"/>
    <cellStyle name="20% - Ênfase4 2 12" xfId="1057"/>
    <cellStyle name="20% - Ênfase4 2 12 2" xfId="1692"/>
    <cellStyle name="20% - Ênfase4 2 12 2 2" xfId="3309"/>
    <cellStyle name="20% - Ênfase4 2 12 2 3" xfId="4952"/>
    <cellStyle name="20% - Ênfase4 2 12 3" xfId="2677"/>
    <cellStyle name="20% - Ênfase4 2 12 4" xfId="4320"/>
    <cellStyle name="20% - Ênfase4 2 13" xfId="1080"/>
    <cellStyle name="20% - Ênfase4 2 13 2" xfId="1714"/>
    <cellStyle name="20% - Ênfase4 2 13 2 2" xfId="3331"/>
    <cellStyle name="20% - Ênfase4 2 13 2 3" xfId="4974"/>
    <cellStyle name="20% - Ênfase4 2 13 3" xfId="2700"/>
    <cellStyle name="20% - Ênfase4 2 13 4" xfId="4343"/>
    <cellStyle name="20% - Ênfase4 2 14" xfId="730"/>
    <cellStyle name="20% - Ênfase4 2 14 2" xfId="1527"/>
    <cellStyle name="20% - Ênfase4 2 14 2 2" xfId="3144"/>
    <cellStyle name="20% - Ênfase4 2 14 2 3" xfId="4787"/>
    <cellStyle name="20% - Ênfase4 2 14 3" xfId="2350"/>
    <cellStyle name="20% - Ênfase4 2 14 4" xfId="3993"/>
    <cellStyle name="20% - Ênfase4 2 15" xfId="539"/>
    <cellStyle name="20% - Ênfase4 2 15 2" xfId="2159"/>
    <cellStyle name="20% - Ênfase4 2 15 3" xfId="3802"/>
    <cellStyle name="20% - Ênfase4 2 16" xfId="1101"/>
    <cellStyle name="20% - Ênfase4 2 16 2" xfId="2721"/>
    <cellStyle name="20% - Ênfase4 2 16 3" xfId="4364"/>
    <cellStyle name="20% - Ênfase4 2 17" xfId="1735"/>
    <cellStyle name="20% - Ênfase4 2 18" xfId="3378"/>
    <cellStyle name="20% - Ênfase4 2 19" xfId="5417"/>
    <cellStyle name="20% - Ênfase4 2 2" xfId="269"/>
    <cellStyle name="20% - Ênfase4 2 2 2" xfId="96"/>
    <cellStyle name="20% - Ênfase4 2 2 2 2" xfId="447"/>
    <cellStyle name="20% - Ênfase4 2 2 2 2 2" xfId="823"/>
    <cellStyle name="20% - Ênfase4 2 2 2 2 2 2" xfId="2443"/>
    <cellStyle name="20% - Ênfase4 2 2 2 2 2 3" xfId="4086"/>
    <cellStyle name="20% - Ênfase4 2 2 2 2 3" xfId="1435"/>
    <cellStyle name="20% - Ênfase4 2 2 2 2 3 2" xfId="3052"/>
    <cellStyle name="20% - Ênfase4 2 2 2 2 3 3" xfId="4695"/>
    <cellStyle name="20% - Ênfase4 2 2 2 2 4" xfId="2067"/>
    <cellStyle name="20% - Ênfase4 2 2 2 2 5" xfId="3710"/>
    <cellStyle name="20% - Ênfase4 2 2 2 3" xfId="632"/>
    <cellStyle name="20% - Ênfase4 2 2 2 3 2" xfId="2252"/>
    <cellStyle name="20% - Ênfase4 2 2 2 3 3" xfId="3895"/>
    <cellStyle name="20% - Ênfase4 2 2 2 4" xfId="1223"/>
    <cellStyle name="20% - Ênfase4 2 2 2 4 2" xfId="2840"/>
    <cellStyle name="20% - Ênfase4 2 2 2 4 3" xfId="4483"/>
    <cellStyle name="20% - Ênfase4 2 2 2 5" xfId="1855"/>
    <cellStyle name="20% - Ênfase4 2 2 2 6" xfId="3498"/>
    <cellStyle name="20% - Ênfase4 2 2 2 7" xfId="5510"/>
    <cellStyle name="20% - Ênfase4 2 2 3" xfId="351"/>
    <cellStyle name="20% - Ênfase4 2 2 3 2" xfId="871"/>
    <cellStyle name="20% - Ênfase4 2 2 3 2 2" xfId="1576"/>
    <cellStyle name="20% - Ênfase4 2 2 3 2 2 2" xfId="3193"/>
    <cellStyle name="20% - Ênfase4 2 2 3 2 2 3" xfId="4836"/>
    <cellStyle name="20% - Ênfase4 2 2 3 2 3" xfId="2491"/>
    <cellStyle name="20% - Ênfase4 2 2 3 2 4" xfId="4134"/>
    <cellStyle name="20% - Ênfase4 2 2 3 3" xfId="681"/>
    <cellStyle name="20% - Ênfase4 2 2 3 3 2" xfId="2301"/>
    <cellStyle name="20% - Ênfase4 2 2 3 3 3" xfId="3944"/>
    <cellStyle name="20% - Ênfase4 2 2 3 4" xfId="1340"/>
    <cellStyle name="20% - Ênfase4 2 2 3 4 2" xfId="2957"/>
    <cellStyle name="20% - Ênfase4 2 2 3 4 3" xfId="4600"/>
    <cellStyle name="20% - Ênfase4 2 2 3 5" xfId="1972"/>
    <cellStyle name="20% - Ênfase4 2 2 3 6" xfId="3615"/>
    <cellStyle name="20% - Ênfase4 2 2 4" xfId="753"/>
    <cellStyle name="20% - Ênfase4 2 2 4 2" xfId="1550"/>
    <cellStyle name="20% - Ênfase4 2 2 4 2 2" xfId="3167"/>
    <cellStyle name="20% - Ênfase4 2 2 4 2 3" xfId="4810"/>
    <cellStyle name="20% - Ênfase4 2 2 4 3" xfId="2373"/>
    <cellStyle name="20% - Ênfase4 2 2 4 4" xfId="4016"/>
    <cellStyle name="20% - Ênfase4 2 2 5" xfId="562"/>
    <cellStyle name="20% - Ênfase4 2 2 5 2" xfId="2182"/>
    <cellStyle name="20% - Ênfase4 2 2 5 3" xfId="3825"/>
    <cellStyle name="20% - Ênfase4 2 2 6" xfId="1124"/>
    <cellStyle name="20% - Ênfase4 2 2 6 2" xfId="2744"/>
    <cellStyle name="20% - Ênfase4 2 2 6 3" xfId="4387"/>
    <cellStyle name="20% - Ênfase4 2 2 7" xfId="1758"/>
    <cellStyle name="20% - Ênfase4 2 2 8" xfId="3402"/>
    <cellStyle name="20% - Ênfase4 2 2 9" xfId="5440"/>
    <cellStyle name="20% - Ênfase4 2 3" xfId="242"/>
    <cellStyle name="20% - Ênfase4 2 3 2" xfId="74"/>
    <cellStyle name="20% - Ênfase4 2 3 2 2" xfId="469"/>
    <cellStyle name="20% - Ênfase4 2 3 2 2 2" xfId="893"/>
    <cellStyle name="20% - Ênfase4 2 3 2 2 2 2" xfId="2513"/>
    <cellStyle name="20% - Ênfase4 2 3 2 2 2 3" xfId="4156"/>
    <cellStyle name="20% - Ênfase4 2 3 2 2 3" xfId="1457"/>
    <cellStyle name="20% - Ênfase4 2 3 2 2 3 2" xfId="3074"/>
    <cellStyle name="20% - Ênfase4 2 3 2 2 3 3" xfId="4717"/>
    <cellStyle name="20% - Ênfase4 2 3 2 2 4" xfId="2089"/>
    <cellStyle name="20% - Ênfase4 2 3 2 2 5" xfId="3732"/>
    <cellStyle name="20% - Ênfase4 2 3 2 3" xfId="703"/>
    <cellStyle name="20% - Ênfase4 2 3 2 3 2" xfId="2323"/>
    <cellStyle name="20% - Ênfase4 2 3 2 3 3" xfId="3966"/>
    <cellStyle name="20% - Ênfase4 2 3 2 4" xfId="1245"/>
    <cellStyle name="20% - Ênfase4 2 3 2 4 2" xfId="2862"/>
    <cellStyle name="20% - Ênfase4 2 3 2 4 3" xfId="4505"/>
    <cellStyle name="20% - Ênfase4 2 3 2 5" xfId="1877"/>
    <cellStyle name="20% - Ênfase4 2 3 2 6" xfId="3520"/>
    <cellStyle name="20% - Ênfase4 2 3 3" xfId="373"/>
    <cellStyle name="20% - Ênfase4 2 3 3 2" xfId="777"/>
    <cellStyle name="20% - Ênfase4 2 3 3 2 2" xfId="2397"/>
    <cellStyle name="20% - Ênfase4 2 3 3 2 3" xfId="4040"/>
    <cellStyle name="20% - Ênfase4 2 3 3 3" xfId="1362"/>
    <cellStyle name="20% - Ênfase4 2 3 3 3 2" xfId="2979"/>
    <cellStyle name="20% - Ênfase4 2 3 3 3 3" xfId="4622"/>
    <cellStyle name="20% - Ênfase4 2 3 3 4" xfId="1994"/>
    <cellStyle name="20% - Ênfase4 2 3 3 5" xfId="3637"/>
    <cellStyle name="20% - Ênfase4 2 3 4" xfId="586"/>
    <cellStyle name="20% - Ênfase4 2 3 4 2" xfId="2206"/>
    <cellStyle name="20% - Ênfase4 2 3 4 3" xfId="3849"/>
    <cellStyle name="20% - Ênfase4 2 3 5" xfId="1146"/>
    <cellStyle name="20% - Ênfase4 2 3 5 2" xfId="2766"/>
    <cellStyle name="20% - Ênfase4 2 3 5 3" xfId="4409"/>
    <cellStyle name="20% - Ênfase4 2 3 6" xfId="1780"/>
    <cellStyle name="20% - Ênfase4 2 3 7" xfId="3424"/>
    <cellStyle name="20% - Ênfase4 2 3 8" xfId="5464"/>
    <cellStyle name="20% - Ênfase4 2 4" xfId="201"/>
    <cellStyle name="20% - Ênfase4 2 4 2" xfId="42"/>
    <cellStyle name="20% - Ênfase4 2 4 2 2" xfId="500"/>
    <cellStyle name="20% - Ênfase4 2 4 2 2 2" xfId="1488"/>
    <cellStyle name="20% - Ênfase4 2 4 2 2 2 2" xfId="3105"/>
    <cellStyle name="20% - Ênfase4 2 4 2 2 2 3" xfId="4748"/>
    <cellStyle name="20% - Ênfase4 2 4 2 2 3" xfId="2120"/>
    <cellStyle name="20% - Ênfase4 2 4 2 2 4" xfId="3763"/>
    <cellStyle name="20% - Ênfase4 2 4 2 3" xfId="800"/>
    <cellStyle name="20% - Ênfase4 2 4 2 3 2" xfId="2420"/>
    <cellStyle name="20% - Ênfase4 2 4 2 3 3" xfId="4063"/>
    <cellStyle name="20% - Ênfase4 2 4 2 4" xfId="1276"/>
    <cellStyle name="20% - Ênfase4 2 4 2 4 2" xfId="2893"/>
    <cellStyle name="20% - Ênfase4 2 4 2 4 3" xfId="4536"/>
    <cellStyle name="20% - Ênfase4 2 4 2 5" xfId="1908"/>
    <cellStyle name="20% - Ênfase4 2 4 2 6" xfId="3551"/>
    <cellStyle name="20% - Ênfase4 2 4 3" xfId="405"/>
    <cellStyle name="20% - Ênfase4 2 4 3 2" xfId="1393"/>
    <cellStyle name="20% - Ênfase4 2 4 3 2 2" xfId="3010"/>
    <cellStyle name="20% - Ênfase4 2 4 3 2 3" xfId="4653"/>
    <cellStyle name="20% - Ênfase4 2 4 3 3" xfId="2025"/>
    <cellStyle name="20% - Ênfase4 2 4 3 4" xfId="3668"/>
    <cellStyle name="20% - Ênfase4 2 4 4" xfId="609"/>
    <cellStyle name="20% - Ênfase4 2 4 4 2" xfId="2229"/>
    <cellStyle name="20% - Ênfase4 2 4 4 3" xfId="3872"/>
    <cellStyle name="20% - Ênfase4 2 4 5" xfId="1177"/>
    <cellStyle name="20% - Ênfase4 2 4 5 2" xfId="2797"/>
    <cellStyle name="20% - Ênfase4 2 4 5 3" xfId="4440"/>
    <cellStyle name="20% - Ênfase4 2 4 6" xfId="1811"/>
    <cellStyle name="20% - Ênfase4 2 4 7" xfId="3455"/>
    <cellStyle name="20% - Ênfase4 2 4 8" xfId="5487"/>
    <cellStyle name="20% - Ênfase4 2 5" xfId="120"/>
    <cellStyle name="20% - Ênfase4 2 5 2" xfId="424"/>
    <cellStyle name="20% - Ênfase4 2 5 2 2" xfId="848"/>
    <cellStyle name="20% - Ênfase4 2 5 2 2 2" xfId="2468"/>
    <cellStyle name="20% - Ênfase4 2 5 2 2 3" xfId="4111"/>
    <cellStyle name="20% - Ênfase4 2 5 2 3" xfId="1412"/>
    <cellStyle name="20% - Ênfase4 2 5 2 3 2" xfId="3029"/>
    <cellStyle name="20% - Ênfase4 2 5 2 3 3" xfId="4672"/>
    <cellStyle name="20% - Ênfase4 2 5 2 4" xfId="2044"/>
    <cellStyle name="20% - Ênfase4 2 5 2 5" xfId="3687"/>
    <cellStyle name="20% - Ênfase4 2 5 3" xfId="658"/>
    <cellStyle name="20% - Ênfase4 2 5 3 2" xfId="2278"/>
    <cellStyle name="20% - Ênfase4 2 5 3 3" xfId="3921"/>
    <cellStyle name="20% - Ênfase4 2 5 4" xfId="1200"/>
    <cellStyle name="20% - Ênfase4 2 5 4 2" xfId="2817"/>
    <cellStyle name="20% - Ênfase4 2 5 4 3" xfId="4460"/>
    <cellStyle name="20% - Ênfase4 2 5 5" xfId="1832"/>
    <cellStyle name="20% - Ênfase4 2 5 6" xfId="3475"/>
    <cellStyle name="20% - Ênfase4 2 5 7" xfId="5535"/>
    <cellStyle name="20% - Ênfase4 2 6" xfId="25"/>
    <cellStyle name="20% - Ênfase4 2 6 2" xfId="520"/>
    <cellStyle name="20% - Ênfase4 2 6 2 2" xfId="1508"/>
    <cellStyle name="20% - Ênfase4 2 6 2 2 2" xfId="3125"/>
    <cellStyle name="20% - Ênfase4 2 6 2 2 3" xfId="4768"/>
    <cellStyle name="20% - Ênfase4 2 6 2 3" xfId="2140"/>
    <cellStyle name="20% - Ênfase4 2 6 2 4" xfId="3783"/>
    <cellStyle name="20% - Ênfase4 2 6 3" xfId="922"/>
    <cellStyle name="20% - Ênfase4 2 6 3 2" xfId="2542"/>
    <cellStyle name="20% - Ênfase4 2 6 3 3" xfId="4185"/>
    <cellStyle name="20% - Ênfase4 2 6 4" xfId="1296"/>
    <cellStyle name="20% - Ênfase4 2 6 4 2" xfId="2913"/>
    <cellStyle name="20% - Ênfase4 2 6 4 3" xfId="4556"/>
    <cellStyle name="20% - Ênfase4 2 6 5" xfId="1928"/>
    <cellStyle name="20% - Ênfase4 2 6 6" xfId="3571"/>
    <cellStyle name="20% - Ênfase4 2 7" xfId="5"/>
    <cellStyle name="20% - Ênfase4 2 7 2" xfId="944"/>
    <cellStyle name="20% - Ênfase4 2 7 2 2" xfId="2564"/>
    <cellStyle name="20% - Ênfase4 2 7 2 3" xfId="4207"/>
    <cellStyle name="20% - Ênfase4 2 7 3" xfId="1316"/>
    <cellStyle name="20% - Ênfase4 2 7 3 2" xfId="2933"/>
    <cellStyle name="20% - Ênfase4 2 7 3 3" xfId="4576"/>
    <cellStyle name="20% - Ênfase4 2 7 4" xfId="1948"/>
    <cellStyle name="20% - Ênfase4 2 7 5" xfId="3591"/>
    <cellStyle name="20% - Ênfase4 2 8" xfId="966"/>
    <cellStyle name="20% - Ênfase4 2 8 2" xfId="1604"/>
    <cellStyle name="20% - Ênfase4 2 8 2 2" xfId="3221"/>
    <cellStyle name="20% - Ênfase4 2 8 2 3" xfId="4864"/>
    <cellStyle name="20% - Ênfase4 2 8 3" xfId="2586"/>
    <cellStyle name="20% - Ênfase4 2 8 4" xfId="4229"/>
    <cellStyle name="20% - Ênfase4 2 9" xfId="988"/>
    <cellStyle name="20% - Ênfase4 2 9 2" xfId="1626"/>
    <cellStyle name="20% - Ênfase4 2 9 2 2" xfId="3243"/>
    <cellStyle name="20% - Ênfase4 2 9 2 3" xfId="4886"/>
    <cellStyle name="20% - Ênfase4 2 9 3" xfId="2608"/>
    <cellStyle name="20% - Ênfase4 2 9 4" xfId="4251"/>
    <cellStyle name="20% - Ênfase4 3" xfId="5054"/>
    <cellStyle name="20% - Ênfase4 4" xfId="5055"/>
    <cellStyle name="20% - Ênfase4 5" xfId="5056"/>
    <cellStyle name="20% - Ênfase4 6" xfId="5057"/>
    <cellStyle name="20% - Ênfase4 7" xfId="5058"/>
    <cellStyle name="20% - Ênfase4 8" xfId="5059"/>
    <cellStyle name="20% - Ênfase4 9" xfId="5060"/>
    <cellStyle name="20% - Ênfase5 10" xfId="5061"/>
    <cellStyle name="20% - Ênfase5 11" xfId="5062"/>
    <cellStyle name="20% - Ênfase5 12" xfId="5063"/>
    <cellStyle name="20% - Ênfase5 13" xfId="5064"/>
    <cellStyle name="20% - Ênfase5 14" xfId="5065"/>
    <cellStyle name="20% - Ênfase5 15" xfId="5066"/>
    <cellStyle name="20% - Ênfase5 16" xfId="5067"/>
    <cellStyle name="20% - Ênfase5 17" xfId="5068"/>
    <cellStyle name="20% - Ênfase5 2" xfId="315"/>
    <cellStyle name="20% - Ênfase5 2 10" xfId="1011"/>
    <cellStyle name="20% - Ênfase5 2 10 2" xfId="1649"/>
    <cellStyle name="20% - Ênfase5 2 10 2 2" xfId="3266"/>
    <cellStyle name="20% - Ênfase5 2 10 2 3" xfId="4909"/>
    <cellStyle name="20% - Ênfase5 2 10 3" xfId="2631"/>
    <cellStyle name="20% - Ênfase5 2 10 4" xfId="4274"/>
    <cellStyle name="20% - Ênfase5 2 11" xfId="1033"/>
    <cellStyle name="20% - Ênfase5 2 11 2" xfId="1671"/>
    <cellStyle name="20% - Ênfase5 2 11 2 2" xfId="3288"/>
    <cellStyle name="20% - Ênfase5 2 11 2 3" xfId="4931"/>
    <cellStyle name="20% - Ênfase5 2 11 3" xfId="2653"/>
    <cellStyle name="20% - Ênfase5 2 11 4" xfId="4296"/>
    <cellStyle name="20% - Ênfase5 2 12" xfId="1058"/>
    <cellStyle name="20% - Ênfase5 2 12 2" xfId="1693"/>
    <cellStyle name="20% - Ênfase5 2 12 2 2" xfId="3310"/>
    <cellStyle name="20% - Ênfase5 2 12 2 3" xfId="4953"/>
    <cellStyle name="20% - Ênfase5 2 12 3" xfId="2678"/>
    <cellStyle name="20% - Ênfase5 2 12 4" xfId="4321"/>
    <cellStyle name="20% - Ênfase5 2 13" xfId="1081"/>
    <cellStyle name="20% - Ênfase5 2 13 2" xfId="1715"/>
    <cellStyle name="20% - Ênfase5 2 13 2 2" xfId="3332"/>
    <cellStyle name="20% - Ênfase5 2 13 2 3" xfId="4975"/>
    <cellStyle name="20% - Ênfase5 2 13 3" xfId="2701"/>
    <cellStyle name="20% - Ênfase5 2 13 4" xfId="4344"/>
    <cellStyle name="20% - Ênfase5 2 14" xfId="731"/>
    <cellStyle name="20% - Ênfase5 2 14 2" xfId="1528"/>
    <cellStyle name="20% - Ênfase5 2 14 2 2" xfId="3145"/>
    <cellStyle name="20% - Ênfase5 2 14 2 3" xfId="4788"/>
    <cellStyle name="20% - Ênfase5 2 14 3" xfId="2351"/>
    <cellStyle name="20% - Ênfase5 2 14 4" xfId="3994"/>
    <cellStyle name="20% - Ênfase5 2 15" xfId="540"/>
    <cellStyle name="20% - Ênfase5 2 15 2" xfId="2160"/>
    <cellStyle name="20% - Ênfase5 2 15 3" xfId="3803"/>
    <cellStyle name="20% - Ênfase5 2 16" xfId="1102"/>
    <cellStyle name="20% - Ênfase5 2 16 2" xfId="2722"/>
    <cellStyle name="20% - Ênfase5 2 16 3" xfId="4365"/>
    <cellStyle name="20% - Ênfase5 2 17" xfId="1736"/>
    <cellStyle name="20% - Ênfase5 2 18" xfId="3379"/>
    <cellStyle name="20% - Ênfase5 2 19" xfId="5418"/>
    <cellStyle name="20% - Ênfase5 2 2" xfId="268"/>
    <cellStyle name="20% - Ênfase5 2 2 2" xfId="100"/>
    <cellStyle name="20% - Ênfase5 2 2 2 2" xfId="448"/>
    <cellStyle name="20% - Ênfase5 2 2 2 2 2" xfId="824"/>
    <cellStyle name="20% - Ênfase5 2 2 2 2 2 2" xfId="2444"/>
    <cellStyle name="20% - Ênfase5 2 2 2 2 2 3" xfId="4087"/>
    <cellStyle name="20% - Ênfase5 2 2 2 2 3" xfId="1436"/>
    <cellStyle name="20% - Ênfase5 2 2 2 2 3 2" xfId="3053"/>
    <cellStyle name="20% - Ênfase5 2 2 2 2 3 3" xfId="4696"/>
    <cellStyle name="20% - Ênfase5 2 2 2 2 4" xfId="2068"/>
    <cellStyle name="20% - Ênfase5 2 2 2 2 5" xfId="3711"/>
    <cellStyle name="20% - Ênfase5 2 2 2 3" xfId="633"/>
    <cellStyle name="20% - Ênfase5 2 2 2 3 2" xfId="2253"/>
    <cellStyle name="20% - Ênfase5 2 2 2 3 3" xfId="3896"/>
    <cellStyle name="20% - Ênfase5 2 2 2 4" xfId="1224"/>
    <cellStyle name="20% - Ênfase5 2 2 2 4 2" xfId="2841"/>
    <cellStyle name="20% - Ênfase5 2 2 2 4 3" xfId="4484"/>
    <cellStyle name="20% - Ênfase5 2 2 2 5" xfId="1856"/>
    <cellStyle name="20% - Ênfase5 2 2 2 6" xfId="3499"/>
    <cellStyle name="20% - Ênfase5 2 2 2 7" xfId="5511"/>
    <cellStyle name="20% - Ênfase5 2 2 3" xfId="352"/>
    <cellStyle name="20% - Ênfase5 2 2 3 2" xfId="872"/>
    <cellStyle name="20% - Ênfase5 2 2 3 2 2" xfId="1577"/>
    <cellStyle name="20% - Ênfase5 2 2 3 2 2 2" xfId="3194"/>
    <cellStyle name="20% - Ênfase5 2 2 3 2 2 3" xfId="4837"/>
    <cellStyle name="20% - Ênfase5 2 2 3 2 3" xfId="2492"/>
    <cellStyle name="20% - Ênfase5 2 2 3 2 4" xfId="4135"/>
    <cellStyle name="20% - Ênfase5 2 2 3 3" xfId="682"/>
    <cellStyle name="20% - Ênfase5 2 2 3 3 2" xfId="2302"/>
    <cellStyle name="20% - Ênfase5 2 2 3 3 3" xfId="3945"/>
    <cellStyle name="20% - Ênfase5 2 2 3 4" xfId="1341"/>
    <cellStyle name="20% - Ênfase5 2 2 3 4 2" xfId="2958"/>
    <cellStyle name="20% - Ênfase5 2 2 3 4 3" xfId="4601"/>
    <cellStyle name="20% - Ênfase5 2 2 3 5" xfId="1973"/>
    <cellStyle name="20% - Ênfase5 2 2 3 6" xfId="3616"/>
    <cellStyle name="20% - Ênfase5 2 2 4" xfId="754"/>
    <cellStyle name="20% - Ênfase5 2 2 4 2" xfId="1551"/>
    <cellStyle name="20% - Ênfase5 2 2 4 2 2" xfId="3168"/>
    <cellStyle name="20% - Ênfase5 2 2 4 2 3" xfId="4811"/>
    <cellStyle name="20% - Ênfase5 2 2 4 3" xfId="2374"/>
    <cellStyle name="20% - Ênfase5 2 2 4 4" xfId="4017"/>
    <cellStyle name="20% - Ênfase5 2 2 5" xfId="563"/>
    <cellStyle name="20% - Ênfase5 2 2 5 2" xfId="2183"/>
    <cellStyle name="20% - Ênfase5 2 2 5 3" xfId="3826"/>
    <cellStyle name="20% - Ênfase5 2 2 6" xfId="1125"/>
    <cellStyle name="20% - Ênfase5 2 2 6 2" xfId="2745"/>
    <cellStyle name="20% - Ênfase5 2 2 6 3" xfId="4388"/>
    <cellStyle name="20% - Ênfase5 2 2 7" xfId="1759"/>
    <cellStyle name="20% - Ênfase5 2 2 8" xfId="3403"/>
    <cellStyle name="20% - Ênfase5 2 2 9" xfId="5441"/>
    <cellStyle name="20% - Ênfase5 2 3" xfId="234"/>
    <cellStyle name="20% - Ênfase5 2 3 2" xfId="78"/>
    <cellStyle name="20% - Ênfase5 2 3 2 2" xfId="470"/>
    <cellStyle name="20% - Ênfase5 2 3 2 2 2" xfId="894"/>
    <cellStyle name="20% - Ênfase5 2 3 2 2 2 2" xfId="2514"/>
    <cellStyle name="20% - Ênfase5 2 3 2 2 2 3" xfId="4157"/>
    <cellStyle name="20% - Ênfase5 2 3 2 2 3" xfId="1458"/>
    <cellStyle name="20% - Ênfase5 2 3 2 2 3 2" xfId="3075"/>
    <cellStyle name="20% - Ênfase5 2 3 2 2 3 3" xfId="4718"/>
    <cellStyle name="20% - Ênfase5 2 3 2 2 4" xfId="2090"/>
    <cellStyle name="20% - Ênfase5 2 3 2 2 5" xfId="3733"/>
    <cellStyle name="20% - Ênfase5 2 3 2 3" xfId="704"/>
    <cellStyle name="20% - Ênfase5 2 3 2 3 2" xfId="2324"/>
    <cellStyle name="20% - Ênfase5 2 3 2 3 3" xfId="3967"/>
    <cellStyle name="20% - Ênfase5 2 3 2 4" xfId="1246"/>
    <cellStyle name="20% - Ênfase5 2 3 2 4 2" xfId="2863"/>
    <cellStyle name="20% - Ênfase5 2 3 2 4 3" xfId="4506"/>
    <cellStyle name="20% - Ênfase5 2 3 2 5" xfId="1878"/>
    <cellStyle name="20% - Ênfase5 2 3 2 6" xfId="3521"/>
    <cellStyle name="20% - Ênfase5 2 3 3" xfId="374"/>
    <cellStyle name="20% - Ênfase5 2 3 3 2" xfId="778"/>
    <cellStyle name="20% - Ênfase5 2 3 3 2 2" xfId="2398"/>
    <cellStyle name="20% - Ênfase5 2 3 3 2 3" xfId="4041"/>
    <cellStyle name="20% - Ênfase5 2 3 3 3" xfId="1363"/>
    <cellStyle name="20% - Ênfase5 2 3 3 3 2" xfId="2980"/>
    <cellStyle name="20% - Ênfase5 2 3 3 3 3" xfId="4623"/>
    <cellStyle name="20% - Ênfase5 2 3 3 4" xfId="1995"/>
    <cellStyle name="20% - Ênfase5 2 3 3 5" xfId="3638"/>
    <cellStyle name="20% - Ênfase5 2 3 4" xfId="587"/>
    <cellStyle name="20% - Ênfase5 2 3 4 2" xfId="2207"/>
    <cellStyle name="20% - Ênfase5 2 3 4 3" xfId="3850"/>
    <cellStyle name="20% - Ênfase5 2 3 5" xfId="1147"/>
    <cellStyle name="20% - Ênfase5 2 3 5 2" xfId="2767"/>
    <cellStyle name="20% - Ênfase5 2 3 5 3" xfId="4410"/>
    <cellStyle name="20% - Ênfase5 2 3 6" xfId="1781"/>
    <cellStyle name="20% - Ênfase5 2 3 7" xfId="3425"/>
    <cellStyle name="20% - Ênfase5 2 3 8" xfId="5465"/>
    <cellStyle name="20% - Ênfase5 2 4" xfId="200"/>
    <cellStyle name="20% - Ênfase5 2 4 2" xfId="46"/>
    <cellStyle name="20% - Ênfase5 2 4 2 2" xfId="501"/>
    <cellStyle name="20% - Ênfase5 2 4 2 2 2" xfId="1489"/>
    <cellStyle name="20% - Ênfase5 2 4 2 2 2 2" xfId="3106"/>
    <cellStyle name="20% - Ênfase5 2 4 2 2 2 3" xfId="4749"/>
    <cellStyle name="20% - Ênfase5 2 4 2 2 3" xfId="2121"/>
    <cellStyle name="20% - Ênfase5 2 4 2 2 4" xfId="3764"/>
    <cellStyle name="20% - Ênfase5 2 4 2 3" xfId="801"/>
    <cellStyle name="20% - Ênfase5 2 4 2 3 2" xfId="2421"/>
    <cellStyle name="20% - Ênfase5 2 4 2 3 3" xfId="4064"/>
    <cellStyle name="20% - Ênfase5 2 4 2 4" xfId="1277"/>
    <cellStyle name="20% - Ênfase5 2 4 2 4 2" xfId="2894"/>
    <cellStyle name="20% - Ênfase5 2 4 2 4 3" xfId="4537"/>
    <cellStyle name="20% - Ênfase5 2 4 2 5" xfId="1909"/>
    <cellStyle name="20% - Ênfase5 2 4 2 6" xfId="3552"/>
    <cellStyle name="20% - Ênfase5 2 4 3" xfId="406"/>
    <cellStyle name="20% - Ênfase5 2 4 3 2" xfId="1394"/>
    <cellStyle name="20% - Ênfase5 2 4 3 2 2" xfId="3011"/>
    <cellStyle name="20% - Ênfase5 2 4 3 2 3" xfId="4654"/>
    <cellStyle name="20% - Ênfase5 2 4 3 3" xfId="2026"/>
    <cellStyle name="20% - Ênfase5 2 4 3 4" xfId="3669"/>
    <cellStyle name="20% - Ênfase5 2 4 4" xfId="610"/>
    <cellStyle name="20% - Ênfase5 2 4 4 2" xfId="2230"/>
    <cellStyle name="20% - Ênfase5 2 4 4 3" xfId="3873"/>
    <cellStyle name="20% - Ênfase5 2 4 5" xfId="1178"/>
    <cellStyle name="20% - Ênfase5 2 4 5 2" xfId="2798"/>
    <cellStyle name="20% - Ênfase5 2 4 5 3" xfId="4441"/>
    <cellStyle name="20% - Ênfase5 2 4 6" xfId="1812"/>
    <cellStyle name="20% - Ênfase5 2 4 7" xfId="3456"/>
    <cellStyle name="20% - Ênfase5 2 4 8" xfId="5488"/>
    <cellStyle name="20% - Ênfase5 2 5" xfId="124"/>
    <cellStyle name="20% - Ênfase5 2 5 2" xfId="425"/>
    <cellStyle name="20% - Ênfase5 2 5 2 2" xfId="849"/>
    <cellStyle name="20% - Ênfase5 2 5 2 2 2" xfId="2469"/>
    <cellStyle name="20% - Ênfase5 2 5 2 2 3" xfId="4112"/>
    <cellStyle name="20% - Ênfase5 2 5 2 3" xfId="1413"/>
    <cellStyle name="20% - Ênfase5 2 5 2 3 2" xfId="3030"/>
    <cellStyle name="20% - Ênfase5 2 5 2 3 3" xfId="4673"/>
    <cellStyle name="20% - Ênfase5 2 5 2 4" xfId="2045"/>
    <cellStyle name="20% - Ênfase5 2 5 2 5" xfId="3688"/>
    <cellStyle name="20% - Ênfase5 2 5 3" xfId="659"/>
    <cellStyle name="20% - Ênfase5 2 5 3 2" xfId="2279"/>
    <cellStyle name="20% - Ênfase5 2 5 3 3" xfId="3922"/>
    <cellStyle name="20% - Ênfase5 2 5 4" xfId="1201"/>
    <cellStyle name="20% - Ênfase5 2 5 4 2" xfId="2818"/>
    <cellStyle name="20% - Ênfase5 2 5 4 3" xfId="4461"/>
    <cellStyle name="20% - Ênfase5 2 5 5" xfId="1833"/>
    <cellStyle name="20% - Ênfase5 2 5 6" xfId="3476"/>
    <cellStyle name="20% - Ênfase5 2 5 7" xfId="5536"/>
    <cellStyle name="20% - Ênfase5 2 6" xfId="22"/>
    <cellStyle name="20% - Ênfase5 2 6 2" xfId="521"/>
    <cellStyle name="20% - Ênfase5 2 6 2 2" xfId="1509"/>
    <cellStyle name="20% - Ênfase5 2 6 2 2 2" xfId="3126"/>
    <cellStyle name="20% - Ênfase5 2 6 2 2 3" xfId="4769"/>
    <cellStyle name="20% - Ênfase5 2 6 2 3" xfId="2141"/>
    <cellStyle name="20% - Ênfase5 2 6 2 4" xfId="3784"/>
    <cellStyle name="20% - Ênfase5 2 6 3" xfId="923"/>
    <cellStyle name="20% - Ênfase5 2 6 3 2" xfId="2543"/>
    <cellStyle name="20% - Ênfase5 2 6 3 3" xfId="4186"/>
    <cellStyle name="20% - Ênfase5 2 6 4" xfId="1297"/>
    <cellStyle name="20% - Ênfase5 2 6 4 2" xfId="2914"/>
    <cellStyle name="20% - Ênfase5 2 6 4 3" xfId="4557"/>
    <cellStyle name="20% - Ênfase5 2 6 5" xfId="1929"/>
    <cellStyle name="20% - Ênfase5 2 6 6" xfId="3572"/>
    <cellStyle name="20% - Ênfase5 2 7" xfId="4"/>
    <cellStyle name="20% - Ênfase5 2 7 2" xfId="945"/>
    <cellStyle name="20% - Ênfase5 2 7 2 2" xfId="2565"/>
    <cellStyle name="20% - Ênfase5 2 7 2 3" xfId="4208"/>
    <cellStyle name="20% - Ênfase5 2 7 3" xfId="1317"/>
    <cellStyle name="20% - Ênfase5 2 7 3 2" xfId="2934"/>
    <cellStyle name="20% - Ênfase5 2 7 3 3" xfId="4577"/>
    <cellStyle name="20% - Ênfase5 2 7 4" xfId="1949"/>
    <cellStyle name="20% - Ênfase5 2 7 5" xfId="3592"/>
    <cellStyle name="20% - Ênfase5 2 8" xfId="967"/>
    <cellStyle name="20% - Ênfase5 2 8 2" xfId="1605"/>
    <cellStyle name="20% - Ênfase5 2 8 2 2" xfId="3222"/>
    <cellStyle name="20% - Ênfase5 2 8 2 3" xfId="4865"/>
    <cellStyle name="20% - Ênfase5 2 8 3" xfId="2587"/>
    <cellStyle name="20% - Ênfase5 2 8 4" xfId="4230"/>
    <cellStyle name="20% - Ênfase5 2 9" xfId="989"/>
    <cellStyle name="20% - Ênfase5 2 9 2" xfId="1627"/>
    <cellStyle name="20% - Ênfase5 2 9 2 2" xfId="3244"/>
    <cellStyle name="20% - Ênfase5 2 9 2 3" xfId="4887"/>
    <cellStyle name="20% - Ênfase5 2 9 3" xfId="2609"/>
    <cellStyle name="20% - Ênfase5 2 9 4" xfId="4252"/>
    <cellStyle name="20% - Ênfase5 3" xfId="5069"/>
    <cellStyle name="20% - Ênfase5 4" xfId="5070"/>
    <cellStyle name="20% - Ênfase5 5" xfId="5071"/>
    <cellStyle name="20% - Ênfase5 6" xfId="5072"/>
    <cellStyle name="20% - Ênfase5 7" xfId="5073"/>
    <cellStyle name="20% - Ênfase5 8" xfId="5074"/>
    <cellStyle name="20% - Ênfase5 9" xfId="5075"/>
    <cellStyle name="20% - Ênfase6 10" xfId="5076"/>
    <cellStyle name="20% - Ênfase6 11" xfId="5077"/>
    <cellStyle name="20% - Ênfase6 12" xfId="5078"/>
    <cellStyle name="20% - Ênfase6 13" xfId="5079"/>
    <cellStyle name="20% - Ênfase6 14" xfId="5080"/>
    <cellStyle name="20% - Ênfase6 15" xfId="5081"/>
    <cellStyle name="20% - Ênfase6 16" xfId="5082"/>
    <cellStyle name="20% - Ênfase6 17" xfId="5083"/>
    <cellStyle name="20% - Ênfase6 2" xfId="316"/>
    <cellStyle name="20% - Ênfase6 2 10" xfId="1012"/>
    <cellStyle name="20% - Ênfase6 2 10 2" xfId="1650"/>
    <cellStyle name="20% - Ênfase6 2 10 2 2" xfId="3267"/>
    <cellStyle name="20% - Ênfase6 2 10 2 3" xfId="4910"/>
    <cellStyle name="20% - Ênfase6 2 10 3" xfId="2632"/>
    <cellStyle name="20% - Ênfase6 2 10 4" xfId="4275"/>
    <cellStyle name="20% - Ênfase6 2 11" xfId="1034"/>
    <cellStyle name="20% - Ênfase6 2 11 2" xfId="1672"/>
    <cellStyle name="20% - Ênfase6 2 11 2 2" xfId="3289"/>
    <cellStyle name="20% - Ênfase6 2 11 2 3" xfId="4932"/>
    <cellStyle name="20% - Ênfase6 2 11 3" xfId="2654"/>
    <cellStyle name="20% - Ênfase6 2 11 4" xfId="4297"/>
    <cellStyle name="20% - Ênfase6 2 12" xfId="1059"/>
    <cellStyle name="20% - Ênfase6 2 12 2" xfId="1694"/>
    <cellStyle name="20% - Ênfase6 2 12 2 2" xfId="3311"/>
    <cellStyle name="20% - Ênfase6 2 12 2 3" xfId="4954"/>
    <cellStyle name="20% - Ênfase6 2 12 3" xfId="2679"/>
    <cellStyle name="20% - Ênfase6 2 12 4" xfId="4322"/>
    <cellStyle name="20% - Ênfase6 2 13" xfId="1082"/>
    <cellStyle name="20% - Ênfase6 2 13 2" xfId="1716"/>
    <cellStyle name="20% - Ênfase6 2 13 2 2" xfId="3333"/>
    <cellStyle name="20% - Ênfase6 2 13 2 3" xfId="4976"/>
    <cellStyle name="20% - Ênfase6 2 13 3" xfId="2702"/>
    <cellStyle name="20% - Ênfase6 2 13 4" xfId="4345"/>
    <cellStyle name="20% - Ênfase6 2 14" xfId="732"/>
    <cellStyle name="20% - Ênfase6 2 14 2" xfId="1529"/>
    <cellStyle name="20% - Ênfase6 2 14 2 2" xfId="3146"/>
    <cellStyle name="20% - Ênfase6 2 14 2 3" xfId="4789"/>
    <cellStyle name="20% - Ênfase6 2 14 3" xfId="2352"/>
    <cellStyle name="20% - Ênfase6 2 14 4" xfId="3995"/>
    <cellStyle name="20% - Ênfase6 2 15" xfId="541"/>
    <cellStyle name="20% - Ênfase6 2 15 2" xfId="2161"/>
    <cellStyle name="20% - Ênfase6 2 15 3" xfId="3804"/>
    <cellStyle name="20% - Ênfase6 2 16" xfId="1103"/>
    <cellStyle name="20% - Ênfase6 2 16 2" xfId="2723"/>
    <cellStyle name="20% - Ênfase6 2 16 3" xfId="4366"/>
    <cellStyle name="20% - Ênfase6 2 17" xfId="1737"/>
    <cellStyle name="20% - Ênfase6 2 18" xfId="3380"/>
    <cellStyle name="20% - Ênfase6 2 19" xfId="5419"/>
    <cellStyle name="20% - Ênfase6 2 2" xfId="266"/>
    <cellStyle name="20% - Ênfase6 2 2 2" xfId="99"/>
    <cellStyle name="20% - Ênfase6 2 2 2 2" xfId="449"/>
    <cellStyle name="20% - Ênfase6 2 2 2 2 2" xfId="825"/>
    <cellStyle name="20% - Ênfase6 2 2 2 2 2 2" xfId="2445"/>
    <cellStyle name="20% - Ênfase6 2 2 2 2 2 3" xfId="4088"/>
    <cellStyle name="20% - Ênfase6 2 2 2 2 3" xfId="1437"/>
    <cellStyle name="20% - Ênfase6 2 2 2 2 3 2" xfId="3054"/>
    <cellStyle name="20% - Ênfase6 2 2 2 2 3 3" xfId="4697"/>
    <cellStyle name="20% - Ênfase6 2 2 2 2 4" xfId="2069"/>
    <cellStyle name="20% - Ênfase6 2 2 2 2 5" xfId="3712"/>
    <cellStyle name="20% - Ênfase6 2 2 2 3" xfId="634"/>
    <cellStyle name="20% - Ênfase6 2 2 2 3 2" xfId="2254"/>
    <cellStyle name="20% - Ênfase6 2 2 2 3 3" xfId="3897"/>
    <cellStyle name="20% - Ênfase6 2 2 2 4" xfId="1225"/>
    <cellStyle name="20% - Ênfase6 2 2 2 4 2" xfId="2842"/>
    <cellStyle name="20% - Ênfase6 2 2 2 4 3" xfId="4485"/>
    <cellStyle name="20% - Ênfase6 2 2 2 5" xfId="1857"/>
    <cellStyle name="20% - Ênfase6 2 2 2 6" xfId="3500"/>
    <cellStyle name="20% - Ênfase6 2 2 2 7" xfId="5512"/>
    <cellStyle name="20% - Ênfase6 2 2 3" xfId="353"/>
    <cellStyle name="20% - Ênfase6 2 2 3 2" xfId="873"/>
    <cellStyle name="20% - Ênfase6 2 2 3 2 2" xfId="1578"/>
    <cellStyle name="20% - Ênfase6 2 2 3 2 2 2" xfId="3195"/>
    <cellStyle name="20% - Ênfase6 2 2 3 2 2 3" xfId="4838"/>
    <cellStyle name="20% - Ênfase6 2 2 3 2 3" xfId="2493"/>
    <cellStyle name="20% - Ênfase6 2 2 3 2 4" xfId="4136"/>
    <cellStyle name="20% - Ênfase6 2 2 3 3" xfId="683"/>
    <cellStyle name="20% - Ênfase6 2 2 3 3 2" xfId="2303"/>
    <cellStyle name="20% - Ênfase6 2 2 3 3 3" xfId="3946"/>
    <cellStyle name="20% - Ênfase6 2 2 3 4" xfId="1342"/>
    <cellStyle name="20% - Ênfase6 2 2 3 4 2" xfId="2959"/>
    <cellStyle name="20% - Ênfase6 2 2 3 4 3" xfId="4602"/>
    <cellStyle name="20% - Ênfase6 2 2 3 5" xfId="1974"/>
    <cellStyle name="20% - Ênfase6 2 2 3 6" xfId="3617"/>
    <cellStyle name="20% - Ênfase6 2 2 4" xfId="755"/>
    <cellStyle name="20% - Ênfase6 2 2 4 2" xfId="1552"/>
    <cellStyle name="20% - Ênfase6 2 2 4 2 2" xfId="3169"/>
    <cellStyle name="20% - Ênfase6 2 2 4 2 3" xfId="4812"/>
    <cellStyle name="20% - Ênfase6 2 2 4 3" xfId="2375"/>
    <cellStyle name="20% - Ênfase6 2 2 4 4" xfId="4018"/>
    <cellStyle name="20% - Ênfase6 2 2 5" xfId="564"/>
    <cellStyle name="20% - Ênfase6 2 2 5 2" xfId="2184"/>
    <cellStyle name="20% - Ênfase6 2 2 5 3" xfId="3827"/>
    <cellStyle name="20% - Ênfase6 2 2 6" xfId="1126"/>
    <cellStyle name="20% - Ênfase6 2 2 6 2" xfId="2746"/>
    <cellStyle name="20% - Ênfase6 2 2 6 3" xfId="4389"/>
    <cellStyle name="20% - Ênfase6 2 2 7" xfId="1760"/>
    <cellStyle name="20% - Ênfase6 2 2 8" xfId="3404"/>
    <cellStyle name="20% - Ênfase6 2 2 9" xfId="5442"/>
    <cellStyle name="20% - Ênfase6 2 3" xfId="241"/>
    <cellStyle name="20% - Ênfase6 2 3 2" xfId="77"/>
    <cellStyle name="20% - Ênfase6 2 3 2 2" xfId="471"/>
    <cellStyle name="20% - Ênfase6 2 3 2 2 2" xfId="895"/>
    <cellStyle name="20% - Ênfase6 2 3 2 2 2 2" xfId="2515"/>
    <cellStyle name="20% - Ênfase6 2 3 2 2 2 3" xfId="4158"/>
    <cellStyle name="20% - Ênfase6 2 3 2 2 3" xfId="1459"/>
    <cellStyle name="20% - Ênfase6 2 3 2 2 3 2" xfId="3076"/>
    <cellStyle name="20% - Ênfase6 2 3 2 2 3 3" xfId="4719"/>
    <cellStyle name="20% - Ênfase6 2 3 2 2 4" xfId="2091"/>
    <cellStyle name="20% - Ênfase6 2 3 2 2 5" xfId="3734"/>
    <cellStyle name="20% - Ênfase6 2 3 2 3" xfId="705"/>
    <cellStyle name="20% - Ênfase6 2 3 2 3 2" xfId="2325"/>
    <cellStyle name="20% - Ênfase6 2 3 2 3 3" xfId="3968"/>
    <cellStyle name="20% - Ênfase6 2 3 2 4" xfId="1247"/>
    <cellStyle name="20% - Ênfase6 2 3 2 4 2" xfId="2864"/>
    <cellStyle name="20% - Ênfase6 2 3 2 4 3" xfId="4507"/>
    <cellStyle name="20% - Ênfase6 2 3 2 5" xfId="1879"/>
    <cellStyle name="20% - Ênfase6 2 3 2 6" xfId="3522"/>
    <cellStyle name="20% - Ênfase6 2 3 3" xfId="375"/>
    <cellStyle name="20% - Ênfase6 2 3 3 2" xfId="779"/>
    <cellStyle name="20% - Ênfase6 2 3 3 2 2" xfId="2399"/>
    <cellStyle name="20% - Ênfase6 2 3 3 2 3" xfId="4042"/>
    <cellStyle name="20% - Ênfase6 2 3 3 3" xfId="1364"/>
    <cellStyle name="20% - Ênfase6 2 3 3 3 2" xfId="2981"/>
    <cellStyle name="20% - Ênfase6 2 3 3 3 3" xfId="4624"/>
    <cellStyle name="20% - Ênfase6 2 3 3 4" xfId="1996"/>
    <cellStyle name="20% - Ênfase6 2 3 3 5" xfId="3639"/>
    <cellStyle name="20% - Ênfase6 2 3 4" xfId="588"/>
    <cellStyle name="20% - Ênfase6 2 3 4 2" xfId="2208"/>
    <cellStyle name="20% - Ênfase6 2 3 4 3" xfId="3851"/>
    <cellStyle name="20% - Ênfase6 2 3 5" xfId="1148"/>
    <cellStyle name="20% - Ênfase6 2 3 5 2" xfId="2768"/>
    <cellStyle name="20% - Ênfase6 2 3 5 3" xfId="4411"/>
    <cellStyle name="20% - Ênfase6 2 3 6" xfId="1782"/>
    <cellStyle name="20% - Ênfase6 2 3 7" xfId="3426"/>
    <cellStyle name="20% - Ênfase6 2 3 8" xfId="5466"/>
    <cellStyle name="20% - Ênfase6 2 4" xfId="199"/>
    <cellStyle name="20% - Ênfase6 2 4 2" xfId="45"/>
    <cellStyle name="20% - Ênfase6 2 4 2 2" xfId="502"/>
    <cellStyle name="20% - Ênfase6 2 4 2 2 2" xfId="1490"/>
    <cellStyle name="20% - Ênfase6 2 4 2 2 2 2" xfId="3107"/>
    <cellStyle name="20% - Ênfase6 2 4 2 2 2 3" xfId="4750"/>
    <cellStyle name="20% - Ênfase6 2 4 2 2 3" xfId="2122"/>
    <cellStyle name="20% - Ênfase6 2 4 2 2 4" xfId="3765"/>
    <cellStyle name="20% - Ênfase6 2 4 2 3" xfId="802"/>
    <cellStyle name="20% - Ênfase6 2 4 2 3 2" xfId="2422"/>
    <cellStyle name="20% - Ênfase6 2 4 2 3 3" xfId="4065"/>
    <cellStyle name="20% - Ênfase6 2 4 2 4" xfId="1278"/>
    <cellStyle name="20% - Ênfase6 2 4 2 4 2" xfId="2895"/>
    <cellStyle name="20% - Ênfase6 2 4 2 4 3" xfId="4538"/>
    <cellStyle name="20% - Ênfase6 2 4 2 5" xfId="1910"/>
    <cellStyle name="20% - Ênfase6 2 4 2 6" xfId="3553"/>
    <cellStyle name="20% - Ênfase6 2 4 3" xfId="407"/>
    <cellStyle name="20% - Ênfase6 2 4 3 2" xfId="1395"/>
    <cellStyle name="20% - Ênfase6 2 4 3 2 2" xfId="3012"/>
    <cellStyle name="20% - Ênfase6 2 4 3 2 3" xfId="4655"/>
    <cellStyle name="20% - Ênfase6 2 4 3 3" xfId="2027"/>
    <cellStyle name="20% - Ênfase6 2 4 3 4" xfId="3670"/>
    <cellStyle name="20% - Ênfase6 2 4 4" xfId="611"/>
    <cellStyle name="20% - Ênfase6 2 4 4 2" xfId="2231"/>
    <cellStyle name="20% - Ênfase6 2 4 4 3" xfId="3874"/>
    <cellStyle name="20% - Ênfase6 2 4 5" xfId="1179"/>
    <cellStyle name="20% - Ênfase6 2 4 5 2" xfId="2799"/>
    <cellStyle name="20% - Ênfase6 2 4 5 3" xfId="4442"/>
    <cellStyle name="20% - Ênfase6 2 4 6" xfId="1813"/>
    <cellStyle name="20% - Ênfase6 2 4 7" xfId="3457"/>
    <cellStyle name="20% - Ênfase6 2 4 8" xfId="5489"/>
    <cellStyle name="20% - Ênfase6 2 5" xfId="123"/>
    <cellStyle name="20% - Ênfase6 2 5 2" xfId="426"/>
    <cellStyle name="20% - Ênfase6 2 5 2 2" xfId="850"/>
    <cellStyle name="20% - Ênfase6 2 5 2 2 2" xfId="2470"/>
    <cellStyle name="20% - Ênfase6 2 5 2 2 3" xfId="4113"/>
    <cellStyle name="20% - Ênfase6 2 5 2 3" xfId="1414"/>
    <cellStyle name="20% - Ênfase6 2 5 2 3 2" xfId="3031"/>
    <cellStyle name="20% - Ênfase6 2 5 2 3 3" xfId="4674"/>
    <cellStyle name="20% - Ênfase6 2 5 2 4" xfId="2046"/>
    <cellStyle name="20% - Ênfase6 2 5 2 5" xfId="3689"/>
    <cellStyle name="20% - Ênfase6 2 5 3" xfId="660"/>
    <cellStyle name="20% - Ênfase6 2 5 3 2" xfId="2280"/>
    <cellStyle name="20% - Ênfase6 2 5 3 3" xfId="3923"/>
    <cellStyle name="20% - Ênfase6 2 5 4" xfId="1202"/>
    <cellStyle name="20% - Ênfase6 2 5 4 2" xfId="2819"/>
    <cellStyle name="20% - Ênfase6 2 5 4 3" xfId="4462"/>
    <cellStyle name="20% - Ênfase6 2 5 5" xfId="1834"/>
    <cellStyle name="20% - Ênfase6 2 5 6" xfId="3477"/>
    <cellStyle name="20% - Ênfase6 2 5 7" xfId="5537"/>
    <cellStyle name="20% - Ênfase6 2 6" xfId="24"/>
    <cellStyle name="20% - Ênfase6 2 6 2" xfId="522"/>
    <cellStyle name="20% - Ênfase6 2 6 2 2" xfId="1510"/>
    <cellStyle name="20% - Ênfase6 2 6 2 2 2" xfId="3127"/>
    <cellStyle name="20% - Ênfase6 2 6 2 2 3" xfId="4770"/>
    <cellStyle name="20% - Ênfase6 2 6 2 3" xfId="2142"/>
    <cellStyle name="20% - Ênfase6 2 6 2 4" xfId="3785"/>
    <cellStyle name="20% - Ênfase6 2 6 3" xfId="924"/>
    <cellStyle name="20% - Ênfase6 2 6 3 2" xfId="2544"/>
    <cellStyle name="20% - Ênfase6 2 6 3 3" xfId="4187"/>
    <cellStyle name="20% - Ênfase6 2 6 4" xfId="1298"/>
    <cellStyle name="20% - Ênfase6 2 6 4 2" xfId="2915"/>
    <cellStyle name="20% - Ênfase6 2 6 4 3" xfId="4558"/>
    <cellStyle name="20% - Ênfase6 2 6 5" xfId="1930"/>
    <cellStyle name="20% - Ênfase6 2 6 6" xfId="3573"/>
    <cellStyle name="20% - Ênfase6 2 7" xfId="3"/>
    <cellStyle name="20% - Ênfase6 2 7 2" xfId="946"/>
    <cellStyle name="20% - Ênfase6 2 7 2 2" xfId="2566"/>
    <cellStyle name="20% - Ênfase6 2 7 2 3" xfId="4209"/>
    <cellStyle name="20% - Ênfase6 2 7 3" xfId="1318"/>
    <cellStyle name="20% - Ênfase6 2 7 3 2" xfId="2935"/>
    <cellStyle name="20% - Ênfase6 2 7 3 3" xfId="4578"/>
    <cellStyle name="20% - Ênfase6 2 7 4" xfId="1950"/>
    <cellStyle name="20% - Ênfase6 2 7 5" xfId="3593"/>
    <cellStyle name="20% - Ênfase6 2 8" xfId="968"/>
    <cellStyle name="20% - Ênfase6 2 8 2" xfId="1606"/>
    <cellStyle name="20% - Ênfase6 2 8 2 2" xfId="3223"/>
    <cellStyle name="20% - Ênfase6 2 8 2 3" xfId="4866"/>
    <cellStyle name="20% - Ênfase6 2 8 3" xfId="2588"/>
    <cellStyle name="20% - Ênfase6 2 8 4" xfId="4231"/>
    <cellStyle name="20% - Ênfase6 2 9" xfId="990"/>
    <cellStyle name="20% - Ênfase6 2 9 2" xfId="1628"/>
    <cellStyle name="20% - Ênfase6 2 9 2 2" xfId="3245"/>
    <cellStyle name="20% - Ênfase6 2 9 2 3" xfId="4888"/>
    <cellStyle name="20% - Ênfase6 2 9 3" xfId="2610"/>
    <cellStyle name="20% - Ênfase6 2 9 4" xfId="4253"/>
    <cellStyle name="20% - Ênfase6 3" xfId="5084"/>
    <cellStyle name="20% - Ênfase6 4" xfId="5085"/>
    <cellStyle name="20% - Ênfase6 5" xfId="5086"/>
    <cellStyle name="20% - Ênfase6 6" xfId="5087"/>
    <cellStyle name="20% - Ênfase6 7" xfId="5088"/>
    <cellStyle name="20% - Ênfase6 8" xfId="5089"/>
    <cellStyle name="20% - Ênfase6 9" xfId="5090"/>
    <cellStyle name="40% - Accent1" xfId="5091"/>
    <cellStyle name="40% - Accent2" xfId="5092"/>
    <cellStyle name="40% - Accent3" xfId="5093"/>
    <cellStyle name="40% - Accent4" xfId="5094"/>
    <cellStyle name="40% - Accent5" xfId="5095"/>
    <cellStyle name="40% - Accent6" xfId="5096"/>
    <cellStyle name="40% - Ênfase1 10" xfId="5097"/>
    <cellStyle name="40% - Ênfase1 11" xfId="5098"/>
    <cellStyle name="40% - Ênfase1 12" xfId="5099"/>
    <cellStyle name="40% - Ênfase1 13" xfId="5100"/>
    <cellStyle name="40% - Ênfase1 14" xfId="5101"/>
    <cellStyle name="40% - Ênfase1 15" xfId="5102"/>
    <cellStyle name="40% - Ênfase1 16" xfId="5103"/>
    <cellStyle name="40% - Ênfase1 17" xfId="5104"/>
    <cellStyle name="40% - Ênfase1 2" xfId="314"/>
    <cellStyle name="40% - Ênfase1 2 10" xfId="1013"/>
    <cellStyle name="40% - Ênfase1 2 10 2" xfId="1651"/>
    <cellStyle name="40% - Ênfase1 2 10 2 2" xfId="3268"/>
    <cellStyle name="40% - Ênfase1 2 10 2 3" xfId="4911"/>
    <cellStyle name="40% - Ênfase1 2 10 3" xfId="2633"/>
    <cellStyle name="40% - Ênfase1 2 10 4" xfId="4276"/>
    <cellStyle name="40% - Ênfase1 2 11" xfId="1035"/>
    <cellStyle name="40% - Ênfase1 2 11 2" xfId="1673"/>
    <cellStyle name="40% - Ênfase1 2 11 2 2" xfId="3290"/>
    <cellStyle name="40% - Ênfase1 2 11 2 3" xfId="4933"/>
    <cellStyle name="40% - Ênfase1 2 11 3" xfId="2655"/>
    <cellStyle name="40% - Ênfase1 2 11 4" xfId="4298"/>
    <cellStyle name="40% - Ênfase1 2 12" xfId="1060"/>
    <cellStyle name="40% - Ênfase1 2 12 2" xfId="1695"/>
    <cellStyle name="40% - Ênfase1 2 12 2 2" xfId="3312"/>
    <cellStyle name="40% - Ênfase1 2 12 2 3" xfId="4955"/>
    <cellStyle name="40% - Ênfase1 2 12 3" xfId="2680"/>
    <cellStyle name="40% - Ênfase1 2 12 4" xfId="4323"/>
    <cellStyle name="40% - Ênfase1 2 13" xfId="1083"/>
    <cellStyle name="40% - Ênfase1 2 13 2" xfId="1717"/>
    <cellStyle name="40% - Ênfase1 2 13 2 2" xfId="3334"/>
    <cellStyle name="40% - Ênfase1 2 13 2 3" xfId="4977"/>
    <cellStyle name="40% - Ênfase1 2 13 3" xfId="2703"/>
    <cellStyle name="40% - Ênfase1 2 13 4" xfId="4346"/>
    <cellStyle name="40% - Ênfase1 2 14" xfId="733"/>
    <cellStyle name="40% - Ênfase1 2 14 2" xfId="1530"/>
    <cellStyle name="40% - Ênfase1 2 14 2 2" xfId="3147"/>
    <cellStyle name="40% - Ênfase1 2 14 2 3" xfId="4790"/>
    <cellStyle name="40% - Ênfase1 2 14 3" xfId="2353"/>
    <cellStyle name="40% - Ênfase1 2 14 4" xfId="3996"/>
    <cellStyle name="40% - Ênfase1 2 15" xfId="542"/>
    <cellStyle name="40% - Ênfase1 2 15 2" xfId="2162"/>
    <cellStyle name="40% - Ênfase1 2 15 3" xfId="3805"/>
    <cellStyle name="40% - Ênfase1 2 16" xfId="1104"/>
    <cellStyle name="40% - Ênfase1 2 16 2" xfId="2724"/>
    <cellStyle name="40% - Ênfase1 2 16 3" xfId="4367"/>
    <cellStyle name="40% - Ênfase1 2 17" xfId="1738"/>
    <cellStyle name="40% - Ênfase1 2 18" xfId="3381"/>
    <cellStyle name="40% - Ênfase1 2 19" xfId="5420"/>
    <cellStyle name="40% - Ênfase1 2 2" xfId="264"/>
    <cellStyle name="40% - Ênfase1 2 2 2" xfId="98"/>
    <cellStyle name="40% - Ênfase1 2 2 2 2" xfId="450"/>
    <cellStyle name="40% - Ênfase1 2 2 2 2 2" xfId="826"/>
    <cellStyle name="40% - Ênfase1 2 2 2 2 2 2" xfId="2446"/>
    <cellStyle name="40% - Ênfase1 2 2 2 2 2 3" xfId="4089"/>
    <cellStyle name="40% - Ênfase1 2 2 2 2 3" xfId="1438"/>
    <cellStyle name="40% - Ênfase1 2 2 2 2 3 2" xfId="3055"/>
    <cellStyle name="40% - Ênfase1 2 2 2 2 3 3" xfId="4698"/>
    <cellStyle name="40% - Ênfase1 2 2 2 2 4" xfId="2070"/>
    <cellStyle name="40% - Ênfase1 2 2 2 2 5" xfId="3713"/>
    <cellStyle name="40% - Ênfase1 2 2 2 3" xfId="635"/>
    <cellStyle name="40% - Ênfase1 2 2 2 3 2" xfId="2255"/>
    <cellStyle name="40% - Ênfase1 2 2 2 3 3" xfId="3898"/>
    <cellStyle name="40% - Ênfase1 2 2 2 4" xfId="1226"/>
    <cellStyle name="40% - Ênfase1 2 2 2 4 2" xfId="2843"/>
    <cellStyle name="40% - Ênfase1 2 2 2 4 3" xfId="4486"/>
    <cellStyle name="40% - Ênfase1 2 2 2 5" xfId="1858"/>
    <cellStyle name="40% - Ênfase1 2 2 2 6" xfId="3501"/>
    <cellStyle name="40% - Ênfase1 2 2 2 7" xfId="5513"/>
    <cellStyle name="40% - Ênfase1 2 2 3" xfId="354"/>
    <cellStyle name="40% - Ênfase1 2 2 3 2" xfId="874"/>
    <cellStyle name="40% - Ênfase1 2 2 3 2 2" xfId="1579"/>
    <cellStyle name="40% - Ênfase1 2 2 3 2 2 2" xfId="3196"/>
    <cellStyle name="40% - Ênfase1 2 2 3 2 2 3" xfId="4839"/>
    <cellStyle name="40% - Ênfase1 2 2 3 2 3" xfId="2494"/>
    <cellStyle name="40% - Ênfase1 2 2 3 2 4" xfId="4137"/>
    <cellStyle name="40% - Ênfase1 2 2 3 3" xfId="684"/>
    <cellStyle name="40% - Ênfase1 2 2 3 3 2" xfId="2304"/>
    <cellStyle name="40% - Ênfase1 2 2 3 3 3" xfId="3947"/>
    <cellStyle name="40% - Ênfase1 2 2 3 4" xfId="1343"/>
    <cellStyle name="40% - Ênfase1 2 2 3 4 2" xfId="2960"/>
    <cellStyle name="40% - Ênfase1 2 2 3 4 3" xfId="4603"/>
    <cellStyle name="40% - Ênfase1 2 2 3 5" xfId="1975"/>
    <cellStyle name="40% - Ênfase1 2 2 3 6" xfId="3618"/>
    <cellStyle name="40% - Ênfase1 2 2 4" xfId="756"/>
    <cellStyle name="40% - Ênfase1 2 2 4 2" xfId="1553"/>
    <cellStyle name="40% - Ênfase1 2 2 4 2 2" xfId="3170"/>
    <cellStyle name="40% - Ênfase1 2 2 4 2 3" xfId="4813"/>
    <cellStyle name="40% - Ênfase1 2 2 4 3" xfId="2376"/>
    <cellStyle name="40% - Ênfase1 2 2 4 4" xfId="4019"/>
    <cellStyle name="40% - Ênfase1 2 2 5" xfId="565"/>
    <cellStyle name="40% - Ênfase1 2 2 5 2" xfId="2185"/>
    <cellStyle name="40% - Ênfase1 2 2 5 3" xfId="3828"/>
    <cellStyle name="40% - Ênfase1 2 2 6" xfId="1127"/>
    <cellStyle name="40% - Ênfase1 2 2 6 2" xfId="2747"/>
    <cellStyle name="40% - Ênfase1 2 2 6 3" xfId="4390"/>
    <cellStyle name="40% - Ênfase1 2 2 7" xfId="1761"/>
    <cellStyle name="40% - Ênfase1 2 2 8" xfId="3405"/>
    <cellStyle name="40% - Ênfase1 2 2 9" xfId="5443"/>
    <cellStyle name="40% - Ênfase1 2 3" xfId="240"/>
    <cellStyle name="40% - Ênfase1 2 3 2" xfId="76"/>
    <cellStyle name="40% - Ênfase1 2 3 2 2" xfId="472"/>
    <cellStyle name="40% - Ênfase1 2 3 2 2 2" xfId="896"/>
    <cellStyle name="40% - Ênfase1 2 3 2 2 2 2" xfId="2516"/>
    <cellStyle name="40% - Ênfase1 2 3 2 2 2 3" xfId="4159"/>
    <cellStyle name="40% - Ênfase1 2 3 2 2 3" xfId="1460"/>
    <cellStyle name="40% - Ênfase1 2 3 2 2 3 2" xfId="3077"/>
    <cellStyle name="40% - Ênfase1 2 3 2 2 3 3" xfId="4720"/>
    <cellStyle name="40% - Ênfase1 2 3 2 2 4" xfId="2092"/>
    <cellStyle name="40% - Ênfase1 2 3 2 2 5" xfId="3735"/>
    <cellStyle name="40% - Ênfase1 2 3 2 3" xfId="706"/>
    <cellStyle name="40% - Ênfase1 2 3 2 3 2" xfId="2326"/>
    <cellStyle name="40% - Ênfase1 2 3 2 3 3" xfId="3969"/>
    <cellStyle name="40% - Ênfase1 2 3 2 4" xfId="1248"/>
    <cellStyle name="40% - Ênfase1 2 3 2 4 2" xfId="2865"/>
    <cellStyle name="40% - Ênfase1 2 3 2 4 3" xfId="4508"/>
    <cellStyle name="40% - Ênfase1 2 3 2 5" xfId="1880"/>
    <cellStyle name="40% - Ênfase1 2 3 2 6" xfId="3523"/>
    <cellStyle name="40% - Ênfase1 2 3 3" xfId="376"/>
    <cellStyle name="40% - Ênfase1 2 3 3 2" xfId="780"/>
    <cellStyle name="40% - Ênfase1 2 3 3 2 2" xfId="2400"/>
    <cellStyle name="40% - Ênfase1 2 3 3 2 3" xfId="4043"/>
    <cellStyle name="40% - Ênfase1 2 3 3 3" xfId="1365"/>
    <cellStyle name="40% - Ênfase1 2 3 3 3 2" xfId="2982"/>
    <cellStyle name="40% - Ênfase1 2 3 3 3 3" xfId="4625"/>
    <cellStyle name="40% - Ênfase1 2 3 3 4" xfId="1997"/>
    <cellStyle name="40% - Ênfase1 2 3 3 5" xfId="3640"/>
    <cellStyle name="40% - Ênfase1 2 3 4" xfId="589"/>
    <cellStyle name="40% - Ênfase1 2 3 4 2" xfId="2209"/>
    <cellStyle name="40% - Ênfase1 2 3 4 3" xfId="3852"/>
    <cellStyle name="40% - Ênfase1 2 3 5" xfId="1149"/>
    <cellStyle name="40% - Ênfase1 2 3 5 2" xfId="2769"/>
    <cellStyle name="40% - Ênfase1 2 3 5 3" xfId="4412"/>
    <cellStyle name="40% - Ênfase1 2 3 6" xfId="1783"/>
    <cellStyle name="40% - Ênfase1 2 3 7" xfId="3427"/>
    <cellStyle name="40% - Ênfase1 2 3 8" xfId="5467"/>
    <cellStyle name="40% - Ênfase1 2 4" xfId="198"/>
    <cellStyle name="40% - Ênfase1 2 4 2" xfId="44"/>
    <cellStyle name="40% - Ênfase1 2 4 2 2" xfId="503"/>
    <cellStyle name="40% - Ênfase1 2 4 2 2 2" xfId="1491"/>
    <cellStyle name="40% - Ênfase1 2 4 2 2 2 2" xfId="3108"/>
    <cellStyle name="40% - Ênfase1 2 4 2 2 2 3" xfId="4751"/>
    <cellStyle name="40% - Ênfase1 2 4 2 2 3" xfId="2123"/>
    <cellStyle name="40% - Ênfase1 2 4 2 2 4" xfId="3766"/>
    <cellStyle name="40% - Ênfase1 2 4 2 3" xfId="803"/>
    <cellStyle name="40% - Ênfase1 2 4 2 3 2" xfId="2423"/>
    <cellStyle name="40% - Ênfase1 2 4 2 3 3" xfId="4066"/>
    <cellStyle name="40% - Ênfase1 2 4 2 4" xfId="1279"/>
    <cellStyle name="40% - Ênfase1 2 4 2 4 2" xfId="2896"/>
    <cellStyle name="40% - Ênfase1 2 4 2 4 3" xfId="4539"/>
    <cellStyle name="40% - Ênfase1 2 4 2 5" xfId="1911"/>
    <cellStyle name="40% - Ênfase1 2 4 2 6" xfId="3554"/>
    <cellStyle name="40% - Ênfase1 2 4 3" xfId="408"/>
    <cellStyle name="40% - Ênfase1 2 4 3 2" xfId="1396"/>
    <cellStyle name="40% - Ênfase1 2 4 3 2 2" xfId="3013"/>
    <cellStyle name="40% - Ênfase1 2 4 3 2 3" xfId="4656"/>
    <cellStyle name="40% - Ênfase1 2 4 3 3" xfId="2028"/>
    <cellStyle name="40% - Ênfase1 2 4 3 4" xfId="3671"/>
    <cellStyle name="40% - Ênfase1 2 4 4" xfId="612"/>
    <cellStyle name="40% - Ênfase1 2 4 4 2" xfId="2232"/>
    <cellStyle name="40% - Ênfase1 2 4 4 3" xfId="3875"/>
    <cellStyle name="40% - Ênfase1 2 4 5" xfId="1180"/>
    <cellStyle name="40% - Ênfase1 2 4 5 2" xfId="2800"/>
    <cellStyle name="40% - Ênfase1 2 4 5 3" xfId="4443"/>
    <cellStyle name="40% - Ênfase1 2 4 6" xfId="1814"/>
    <cellStyle name="40% - Ênfase1 2 4 7" xfId="3458"/>
    <cellStyle name="40% - Ênfase1 2 4 8" xfId="5490"/>
    <cellStyle name="40% - Ênfase1 2 5" xfId="122"/>
    <cellStyle name="40% - Ênfase1 2 5 2" xfId="427"/>
    <cellStyle name="40% - Ênfase1 2 5 2 2" xfId="851"/>
    <cellStyle name="40% - Ênfase1 2 5 2 2 2" xfId="2471"/>
    <cellStyle name="40% - Ênfase1 2 5 2 2 3" xfId="4114"/>
    <cellStyle name="40% - Ênfase1 2 5 2 3" xfId="1415"/>
    <cellStyle name="40% - Ênfase1 2 5 2 3 2" xfId="3032"/>
    <cellStyle name="40% - Ênfase1 2 5 2 3 3" xfId="4675"/>
    <cellStyle name="40% - Ênfase1 2 5 2 4" xfId="2047"/>
    <cellStyle name="40% - Ênfase1 2 5 2 5" xfId="3690"/>
    <cellStyle name="40% - Ênfase1 2 5 3" xfId="661"/>
    <cellStyle name="40% - Ênfase1 2 5 3 2" xfId="2281"/>
    <cellStyle name="40% - Ênfase1 2 5 3 3" xfId="3924"/>
    <cellStyle name="40% - Ênfase1 2 5 4" xfId="1203"/>
    <cellStyle name="40% - Ênfase1 2 5 4 2" xfId="2820"/>
    <cellStyle name="40% - Ênfase1 2 5 4 3" xfId="4463"/>
    <cellStyle name="40% - Ênfase1 2 5 5" xfId="1835"/>
    <cellStyle name="40% - Ênfase1 2 5 6" xfId="3478"/>
    <cellStyle name="40% - Ênfase1 2 5 7" xfId="5538"/>
    <cellStyle name="40% - Ênfase1 2 6" xfId="23"/>
    <cellStyle name="40% - Ênfase1 2 6 2" xfId="523"/>
    <cellStyle name="40% - Ênfase1 2 6 2 2" xfId="1511"/>
    <cellStyle name="40% - Ênfase1 2 6 2 2 2" xfId="3128"/>
    <cellStyle name="40% - Ênfase1 2 6 2 2 3" xfId="4771"/>
    <cellStyle name="40% - Ênfase1 2 6 2 3" xfId="2143"/>
    <cellStyle name="40% - Ênfase1 2 6 2 4" xfId="3786"/>
    <cellStyle name="40% - Ênfase1 2 6 3" xfId="925"/>
    <cellStyle name="40% - Ênfase1 2 6 3 2" xfId="2545"/>
    <cellStyle name="40% - Ênfase1 2 6 3 3" xfId="4188"/>
    <cellStyle name="40% - Ênfase1 2 6 4" xfId="1299"/>
    <cellStyle name="40% - Ênfase1 2 6 4 2" xfId="2916"/>
    <cellStyle name="40% - Ênfase1 2 6 4 3" xfId="4559"/>
    <cellStyle name="40% - Ênfase1 2 6 5" xfId="1931"/>
    <cellStyle name="40% - Ênfase1 2 6 6" xfId="3574"/>
    <cellStyle name="40% - Ênfase1 2 7" xfId="329"/>
    <cellStyle name="40% - Ênfase1 2 7 2" xfId="947"/>
    <cellStyle name="40% - Ênfase1 2 7 2 2" xfId="2567"/>
    <cellStyle name="40% - Ênfase1 2 7 2 3" xfId="4210"/>
    <cellStyle name="40% - Ênfase1 2 7 3" xfId="1319"/>
    <cellStyle name="40% - Ênfase1 2 7 3 2" xfId="2936"/>
    <cellStyle name="40% - Ênfase1 2 7 3 3" xfId="4579"/>
    <cellStyle name="40% - Ênfase1 2 7 4" xfId="1951"/>
    <cellStyle name="40% - Ênfase1 2 7 5" xfId="3594"/>
    <cellStyle name="40% - Ênfase1 2 8" xfId="969"/>
    <cellStyle name="40% - Ênfase1 2 8 2" xfId="1607"/>
    <cellStyle name="40% - Ênfase1 2 8 2 2" xfId="3224"/>
    <cellStyle name="40% - Ênfase1 2 8 2 3" xfId="4867"/>
    <cellStyle name="40% - Ênfase1 2 8 3" xfId="2589"/>
    <cellStyle name="40% - Ênfase1 2 8 4" xfId="4232"/>
    <cellStyle name="40% - Ênfase1 2 9" xfId="991"/>
    <cellStyle name="40% - Ênfase1 2 9 2" xfId="1629"/>
    <cellStyle name="40% - Ênfase1 2 9 2 2" xfId="3246"/>
    <cellStyle name="40% - Ênfase1 2 9 2 3" xfId="4889"/>
    <cellStyle name="40% - Ênfase1 2 9 3" xfId="2611"/>
    <cellStyle name="40% - Ênfase1 2 9 4" xfId="4254"/>
    <cellStyle name="40% - Ênfase1 3" xfId="5105"/>
    <cellStyle name="40% - Ênfase1 4" xfId="5106"/>
    <cellStyle name="40% - Ênfase1 5" xfId="5107"/>
    <cellStyle name="40% - Ênfase1 6" xfId="5108"/>
    <cellStyle name="40% - Ênfase1 7" xfId="5109"/>
    <cellStyle name="40% - Ênfase1 8" xfId="5110"/>
    <cellStyle name="40% - Ênfase1 9" xfId="5111"/>
    <cellStyle name="40% - Ênfase2 10" xfId="5112"/>
    <cellStyle name="40% - Ênfase2 11" xfId="5113"/>
    <cellStyle name="40% - Ênfase2 12" xfId="5114"/>
    <cellStyle name="40% - Ênfase2 13" xfId="5115"/>
    <cellStyle name="40% - Ênfase2 14" xfId="5116"/>
    <cellStyle name="40% - Ênfase2 15" xfId="5117"/>
    <cellStyle name="40% - Ênfase2 16" xfId="5118"/>
    <cellStyle name="40% - Ênfase2 17" xfId="5119"/>
    <cellStyle name="40% - Ênfase2 2" xfId="313"/>
    <cellStyle name="40% - Ênfase2 2 10" xfId="1014"/>
    <cellStyle name="40% - Ênfase2 2 10 2" xfId="1652"/>
    <cellStyle name="40% - Ênfase2 2 10 2 2" xfId="3269"/>
    <cellStyle name="40% - Ênfase2 2 10 2 3" xfId="4912"/>
    <cellStyle name="40% - Ênfase2 2 10 3" xfId="2634"/>
    <cellStyle name="40% - Ênfase2 2 10 4" xfId="4277"/>
    <cellStyle name="40% - Ênfase2 2 11" xfId="1036"/>
    <cellStyle name="40% - Ênfase2 2 11 2" xfId="1674"/>
    <cellStyle name="40% - Ênfase2 2 11 2 2" xfId="3291"/>
    <cellStyle name="40% - Ênfase2 2 11 2 3" xfId="4934"/>
    <cellStyle name="40% - Ênfase2 2 11 3" xfId="2656"/>
    <cellStyle name="40% - Ênfase2 2 11 4" xfId="4299"/>
    <cellStyle name="40% - Ênfase2 2 12" xfId="1061"/>
    <cellStyle name="40% - Ênfase2 2 12 2" xfId="1696"/>
    <cellStyle name="40% - Ênfase2 2 12 2 2" xfId="3313"/>
    <cellStyle name="40% - Ênfase2 2 12 2 3" xfId="4956"/>
    <cellStyle name="40% - Ênfase2 2 12 3" xfId="2681"/>
    <cellStyle name="40% - Ênfase2 2 12 4" xfId="4324"/>
    <cellStyle name="40% - Ênfase2 2 13" xfId="1084"/>
    <cellStyle name="40% - Ênfase2 2 13 2" xfId="1718"/>
    <cellStyle name="40% - Ênfase2 2 13 2 2" xfId="3335"/>
    <cellStyle name="40% - Ênfase2 2 13 2 3" xfId="4978"/>
    <cellStyle name="40% - Ênfase2 2 13 3" xfId="2704"/>
    <cellStyle name="40% - Ênfase2 2 13 4" xfId="4347"/>
    <cellStyle name="40% - Ênfase2 2 14" xfId="734"/>
    <cellStyle name="40% - Ênfase2 2 14 2" xfId="1531"/>
    <cellStyle name="40% - Ênfase2 2 14 2 2" xfId="3148"/>
    <cellStyle name="40% - Ênfase2 2 14 2 3" xfId="4791"/>
    <cellStyle name="40% - Ênfase2 2 14 3" xfId="2354"/>
    <cellStyle name="40% - Ênfase2 2 14 4" xfId="3997"/>
    <cellStyle name="40% - Ênfase2 2 15" xfId="543"/>
    <cellStyle name="40% - Ênfase2 2 15 2" xfId="2163"/>
    <cellStyle name="40% - Ênfase2 2 15 3" xfId="3806"/>
    <cellStyle name="40% - Ênfase2 2 16" xfId="1105"/>
    <cellStyle name="40% - Ênfase2 2 16 2" xfId="2725"/>
    <cellStyle name="40% - Ênfase2 2 16 3" xfId="4368"/>
    <cellStyle name="40% - Ênfase2 2 17" xfId="1739"/>
    <cellStyle name="40% - Ênfase2 2 18" xfId="3382"/>
    <cellStyle name="40% - Ênfase2 2 19" xfId="5421"/>
    <cellStyle name="40% - Ênfase2 2 2" xfId="265"/>
    <cellStyle name="40% - Ênfase2 2 2 2" xfId="97"/>
    <cellStyle name="40% - Ênfase2 2 2 2 2" xfId="451"/>
    <cellStyle name="40% - Ênfase2 2 2 2 2 2" xfId="827"/>
    <cellStyle name="40% - Ênfase2 2 2 2 2 2 2" xfId="2447"/>
    <cellStyle name="40% - Ênfase2 2 2 2 2 2 3" xfId="4090"/>
    <cellStyle name="40% - Ênfase2 2 2 2 2 3" xfId="1439"/>
    <cellStyle name="40% - Ênfase2 2 2 2 2 3 2" xfId="3056"/>
    <cellStyle name="40% - Ênfase2 2 2 2 2 3 3" xfId="4699"/>
    <cellStyle name="40% - Ênfase2 2 2 2 2 4" xfId="2071"/>
    <cellStyle name="40% - Ênfase2 2 2 2 2 5" xfId="3714"/>
    <cellStyle name="40% - Ênfase2 2 2 2 3" xfId="636"/>
    <cellStyle name="40% - Ênfase2 2 2 2 3 2" xfId="2256"/>
    <cellStyle name="40% - Ênfase2 2 2 2 3 3" xfId="3899"/>
    <cellStyle name="40% - Ênfase2 2 2 2 4" xfId="1227"/>
    <cellStyle name="40% - Ênfase2 2 2 2 4 2" xfId="2844"/>
    <cellStyle name="40% - Ênfase2 2 2 2 4 3" xfId="4487"/>
    <cellStyle name="40% - Ênfase2 2 2 2 5" xfId="1859"/>
    <cellStyle name="40% - Ênfase2 2 2 2 6" xfId="3502"/>
    <cellStyle name="40% - Ênfase2 2 2 2 7" xfId="5514"/>
    <cellStyle name="40% - Ênfase2 2 2 3" xfId="355"/>
    <cellStyle name="40% - Ênfase2 2 2 3 2" xfId="875"/>
    <cellStyle name="40% - Ênfase2 2 2 3 2 2" xfId="1580"/>
    <cellStyle name="40% - Ênfase2 2 2 3 2 2 2" xfId="3197"/>
    <cellStyle name="40% - Ênfase2 2 2 3 2 2 3" xfId="4840"/>
    <cellStyle name="40% - Ênfase2 2 2 3 2 3" xfId="2495"/>
    <cellStyle name="40% - Ênfase2 2 2 3 2 4" xfId="4138"/>
    <cellStyle name="40% - Ênfase2 2 2 3 3" xfId="685"/>
    <cellStyle name="40% - Ênfase2 2 2 3 3 2" xfId="2305"/>
    <cellStyle name="40% - Ênfase2 2 2 3 3 3" xfId="3948"/>
    <cellStyle name="40% - Ênfase2 2 2 3 4" xfId="1344"/>
    <cellStyle name="40% - Ênfase2 2 2 3 4 2" xfId="2961"/>
    <cellStyle name="40% - Ênfase2 2 2 3 4 3" xfId="4604"/>
    <cellStyle name="40% - Ênfase2 2 2 3 5" xfId="1976"/>
    <cellStyle name="40% - Ênfase2 2 2 3 6" xfId="3619"/>
    <cellStyle name="40% - Ênfase2 2 2 4" xfId="757"/>
    <cellStyle name="40% - Ênfase2 2 2 4 2" xfId="1554"/>
    <cellStyle name="40% - Ênfase2 2 2 4 2 2" xfId="3171"/>
    <cellStyle name="40% - Ênfase2 2 2 4 2 3" xfId="4814"/>
    <cellStyle name="40% - Ênfase2 2 2 4 3" xfId="2377"/>
    <cellStyle name="40% - Ênfase2 2 2 4 4" xfId="4020"/>
    <cellStyle name="40% - Ênfase2 2 2 5" xfId="566"/>
    <cellStyle name="40% - Ênfase2 2 2 5 2" xfId="2186"/>
    <cellStyle name="40% - Ênfase2 2 2 5 3" xfId="3829"/>
    <cellStyle name="40% - Ênfase2 2 2 6" xfId="1128"/>
    <cellStyle name="40% - Ênfase2 2 2 6 2" xfId="2748"/>
    <cellStyle name="40% - Ênfase2 2 2 6 3" xfId="4391"/>
    <cellStyle name="40% - Ênfase2 2 2 7" xfId="1762"/>
    <cellStyle name="40% - Ênfase2 2 2 8" xfId="3406"/>
    <cellStyle name="40% - Ênfase2 2 2 9" xfId="5444"/>
    <cellStyle name="40% - Ênfase2 2 3" xfId="239"/>
    <cellStyle name="40% - Ênfase2 2 3 2" xfId="75"/>
    <cellStyle name="40% - Ênfase2 2 3 2 2" xfId="473"/>
    <cellStyle name="40% - Ênfase2 2 3 2 2 2" xfId="897"/>
    <cellStyle name="40% - Ênfase2 2 3 2 2 2 2" xfId="2517"/>
    <cellStyle name="40% - Ênfase2 2 3 2 2 2 3" xfId="4160"/>
    <cellStyle name="40% - Ênfase2 2 3 2 2 3" xfId="1461"/>
    <cellStyle name="40% - Ênfase2 2 3 2 2 3 2" xfId="3078"/>
    <cellStyle name="40% - Ênfase2 2 3 2 2 3 3" xfId="4721"/>
    <cellStyle name="40% - Ênfase2 2 3 2 2 4" xfId="2093"/>
    <cellStyle name="40% - Ênfase2 2 3 2 2 5" xfId="3736"/>
    <cellStyle name="40% - Ênfase2 2 3 2 3" xfId="707"/>
    <cellStyle name="40% - Ênfase2 2 3 2 3 2" xfId="2327"/>
    <cellStyle name="40% - Ênfase2 2 3 2 3 3" xfId="3970"/>
    <cellStyle name="40% - Ênfase2 2 3 2 4" xfId="1249"/>
    <cellStyle name="40% - Ênfase2 2 3 2 4 2" xfId="2866"/>
    <cellStyle name="40% - Ênfase2 2 3 2 4 3" xfId="4509"/>
    <cellStyle name="40% - Ênfase2 2 3 2 5" xfId="1881"/>
    <cellStyle name="40% - Ênfase2 2 3 2 6" xfId="3524"/>
    <cellStyle name="40% - Ênfase2 2 3 3" xfId="377"/>
    <cellStyle name="40% - Ênfase2 2 3 3 2" xfId="781"/>
    <cellStyle name="40% - Ênfase2 2 3 3 2 2" xfId="2401"/>
    <cellStyle name="40% - Ênfase2 2 3 3 2 3" xfId="4044"/>
    <cellStyle name="40% - Ênfase2 2 3 3 3" xfId="1366"/>
    <cellStyle name="40% - Ênfase2 2 3 3 3 2" xfId="2983"/>
    <cellStyle name="40% - Ênfase2 2 3 3 3 3" xfId="4626"/>
    <cellStyle name="40% - Ênfase2 2 3 3 4" xfId="1998"/>
    <cellStyle name="40% - Ênfase2 2 3 3 5" xfId="3641"/>
    <cellStyle name="40% - Ênfase2 2 3 4" xfId="590"/>
    <cellStyle name="40% - Ênfase2 2 3 4 2" xfId="2210"/>
    <cellStyle name="40% - Ênfase2 2 3 4 3" xfId="3853"/>
    <cellStyle name="40% - Ênfase2 2 3 5" xfId="1150"/>
    <cellStyle name="40% - Ênfase2 2 3 5 2" xfId="2770"/>
    <cellStyle name="40% - Ênfase2 2 3 5 3" xfId="4413"/>
    <cellStyle name="40% - Ênfase2 2 3 6" xfId="1784"/>
    <cellStyle name="40% - Ênfase2 2 3 7" xfId="3428"/>
    <cellStyle name="40% - Ênfase2 2 3 8" xfId="5468"/>
    <cellStyle name="40% - Ênfase2 2 4" xfId="197"/>
    <cellStyle name="40% - Ênfase2 2 4 2" xfId="43"/>
    <cellStyle name="40% - Ênfase2 2 4 2 2" xfId="504"/>
    <cellStyle name="40% - Ênfase2 2 4 2 2 2" xfId="1492"/>
    <cellStyle name="40% - Ênfase2 2 4 2 2 2 2" xfId="3109"/>
    <cellStyle name="40% - Ênfase2 2 4 2 2 2 3" xfId="4752"/>
    <cellStyle name="40% - Ênfase2 2 4 2 2 3" xfId="2124"/>
    <cellStyle name="40% - Ênfase2 2 4 2 2 4" xfId="3767"/>
    <cellStyle name="40% - Ênfase2 2 4 2 3" xfId="804"/>
    <cellStyle name="40% - Ênfase2 2 4 2 3 2" xfId="2424"/>
    <cellStyle name="40% - Ênfase2 2 4 2 3 3" xfId="4067"/>
    <cellStyle name="40% - Ênfase2 2 4 2 4" xfId="1280"/>
    <cellStyle name="40% - Ênfase2 2 4 2 4 2" xfId="2897"/>
    <cellStyle name="40% - Ênfase2 2 4 2 4 3" xfId="4540"/>
    <cellStyle name="40% - Ênfase2 2 4 2 5" xfId="1912"/>
    <cellStyle name="40% - Ênfase2 2 4 2 6" xfId="3555"/>
    <cellStyle name="40% - Ênfase2 2 4 3" xfId="409"/>
    <cellStyle name="40% - Ênfase2 2 4 3 2" xfId="1397"/>
    <cellStyle name="40% - Ênfase2 2 4 3 2 2" xfId="3014"/>
    <cellStyle name="40% - Ênfase2 2 4 3 2 3" xfId="4657"/>
    <cellStyle name="40% - Ênfase2 2 4 3 3" xfId="2029"/>
    <cellStyle name="40% - Ênfase2 2 4 3 4" xfId="3672"/>
    <cellStyle name="40% - Ênfase2 2 4 4" xfId="613"/>
    <cellStyle name="40% - Ênfase2 2 4 4 2" xfId="2233"/>
    <cellStyle name="40% - Ênfase2 2 4 4 3" xfId="3876"/>
    <cellStyle name="40% - Ênfase2 2 4 5" xfId="1181"/>
    <cellStyle name="40% - Ênfase2 2 4 5 2" xfId="2801"/>
    <cellStyle name="40% - Ênfase2 2 4 5 3" xfId="4444"/>
    <cellStyle name="40% - Ênfase2 2 4 6" xfId="1815"/>
    <cellStyle name="40% - Ênfase2 2 4 7" xfId="3459"/>
    <cellStyle name="40% - Ênfase2 2 4 8" xfId="5491"/>
    <cellStyle name="40% - Ênfase2 2 5" xfId="121"/>
    <cellStyle name="40% - Ênfase2 2 5 2" xfId="428"/>
    <cellStyle name="40% - Ênfase2 2 5 2 2" xfId="852"/>
    <cellStyle name="40% - Ênfase2 2 5 2 2 2" xfId="2472"/>
    <cellStyle name="40% - Ênfase2 2 5 2 2 3" xfId="4115"/>
    <cellStyle name="40% - Ênfase2 2 5 2 3" xfId="1416"/>
    <cellStyle name="40% - Ênfase2 2 5 2 3 2" xfId="3033"/>
    <cellStyle name="40% - Ênfase2 2 5 2 3 3" xfId="4676"/>
    <cellStyle name="40% - Ênfase2 2 5 2 4" xfId="2048"/>
    <cellStyle name="40% - Ênfase2 2 5 2 5" xfId="3691"/>
    <cellStyle name="40% - Ênfase2 2 5 3" xfId="662"/>
    <cellStyle name="40% - Ênfase2 2 5 3 2" xfId="2282"/>
    <cellStyle name="40% - Ênfase2 2 5 3 3" xfId="3925"/>
    <cellStyle name="40% - Ênfase2 2 5 4" xfId="1204"/>
    <cellStyle name="40% - Ênfase2 2 5 4 2" xfId="2821"/>
    <cellStyle name="40% - Ênfase2 2 5 4 3" xfId="4464"/>
    <cellStyle name="40% - Ênfase2 2 5 5" xfId="1836"/>
    <cellStyle name="40% - Ênfase2 2 5 6" xfId="3479"/>
    <cellStyle name="40% - Ênfase2 2 5 7" xfId="5539"/>
    <cellStyle name="40% - Ênfase2 2 6" xfId="21"/>
    <cellStyle name="40% - Ênfase2 2 6 2" xfId="524"/>
    <cellStyle name="40% - Ênfase2 2 6 2 2" xfId="1512"/>
    <cellStyle name="40% - Ênfase2 2 6 2 2 2" xfId="3129"/>
    <cellStyle name="40% - Ênfase2 2 6 2 2 3" xfId="4772"/>
    <cellStyle name="40% - Ênfase2 2 6 2 3" xfId="2144"/>
    <cellStyle name="40% - Ênfase2 2 6 2 4" xfId="3787"/>
    <cellStyle name="40% - Ênfase2 2 6 3" xfId="926"/>
    <cellStyle name="40% - Ênfase2 2 6 3 2" xfId="2546"/>
    <cellStyle name="40% - Ênfase2 2 6 3 3" xfId="4189"/>
    <cellStyle name="40% - Ênfase2 2 6 4" xfId="1300"/>
    <cellStyle name="40% - Ênfase2 2 6 4 2" xfId="2917"/>
    <cellStyle name="40% - Ênfase2 2 6 4 3" xfId="4560"/>
    <cellStyle name="40% - Ênfase2 2 6 5" xfId="1932"/>
    <cellStyle name="40% - Ênfase2 2 6 6" xfId="3575"/>
    <cellStyle name="40% - Ênfase2 2 7" xfId="330"/>
    <cellStyle name="40% - Ênfase2 2 7 2" xfId="948"/>
    <cellStyle name="40% - Ênfase2 2 7 2 2" xfId="2568"/>
    <cellStyle name="40% - Ênfase2 2 7 2 3" xfId="4211"/>
    <cellStyle name="40% - Ênfase2 2 7 3" xfId="1320"/>
    <cellStyle name="40% - Ênfase2 2 7 3 2" xfId="2937"/>
    <cellStyle name="40% - Ênfase2 2 7 3 3" xfId="4580"/>
    <cellStyle name="40% - Ênfase2 2 7 4" xfId="1952"/>
    <cellStyle name="40% - Ênfase2 2 7 5" xfId="3595"/>
    <cellStyle name="40% - Ênfase2 2 8" xfId="970"/>
    <cellStyle name="40% - Ênfase2 2 8 2" xfId="1608"/>
    <cellStyle name="40% - Ênfase2 2 8 2 2" xfId="3225"/>
    <cellStyle name="40% - Ênfase2 2 8 2 3" xfId="4868"/>
    <cellStyle name="40% - Ênfase2 2 8 3" xfId="2590"/>
    <cellStyle name="40% - Ênfase2 2 8 4" xfId="4233"/>
    <cellStyle name="40% - Ênfase2 2 9" xfId="992"/>
    <cellStyle name="40% - Ênfase2 2 9 2" xfId="1630"/>
    <cellStyle name="40% - Ênfase2 2 9 2 2" xfId="3247"/>
    <cellStyle name="40% - Ênfase2 2 9 2 3" xfId="4890"/>
    <cellStyle name="40% - Ênfase2 2 9 3" xfId="2612"/>
    <cellStyle name="40% - Ênfase2 2 9 4" xfId="4255"/>
    <cellStyle name="40% - Ênfase2 3" xfId="5120"/>
    <cellStyle name="40% - Ênfase2 4" xfId="5121"/>
    <cellStyle name="40% - Ênfase2 5" xfId="5122"/>
    <cellStyle name="40% - Ênfase2 6" xfId="5123"/>
    <cellStyle name="40% - Ênfase2 7" xfId="5124"/>
    <cellStyle name="40% - Ênfase2 8" xfId="5125"/>
    <cellStyle name="40% - Ênfase2 9" xfId="5126"/>
    <cellStyle name="40% - Ênfase3 10" xfId="5127"/>
    <cellStyle name="40% - Ênfase3 11" xfId="5128"/>
    <cellStyle name="40% - Ênfase3 12" xfId="5129"/>
    <cellStyle name="40% - Ênfase3 13" xfId="5130"/>
    <cellStyle name="40% - Ênfase3 14" xfId="5131"/>
    <cellStyle name="40% - Ênfase3 15" xfId="5132"/>
    <cellStyle name="40% - Ênfase3 16" xfId="5133"/>
    <cellStyle name="40% - Ênfase3 17" xfId="5134"/>
    <cellStyle name="40% - Ênfase3 2" xfId="312"/>
    <cellStyle name="40% - Ênfase3 2 10" xfId="1015"/>
    <cellStyle name="40% - Ênfase3 2 10 2" xfId="1653"/>
    <cellStyle name="40% - Ênfase3 2 10 2 2" xfId="3270"/>
    <cellStyle name="40% - Ênfase3 2 10 2 3" xfId="4913"/>
    <cellStyle name="40% - Ênfase3 2 10 3" xfId="2635"/>
    <cellStyle name="40% - Ênfase3 2 10 4" xfId="4278"/>
    <cellStyle name="40% - Ênfase3 2 11" xfId="1037"/>
    <cellStyle name="40% - Ênfase3 2 11 2" xfId="1675"/>
    <cellStyle name="40% - Ênfase3 2 11 2 2" xfId="3292"/>
    <cellStyle name="40% - Ênfase3 2 11 2 3" xfId="4935"/>
    <cellStyle name="40% - Ênfase3 2 11 3" xfId="2657"/>
    <cellStyle name="40% - Ênfase3 2 11 4" xfId="4300"/>
    <cellStyle name="40% - Ênfase3 2 12" xfId="1062"/>
    <cellStyle name="40% - Ênfase3 2 12 2" xfId="1697"/>
    <cellStyle name="40% - Ênfase3 2 12 2 2" xfId="3314"/>
    <cellStyle name="40% - Ênfase3 2 12 2 3" xfId="4957"/>
    <cellStyle name="40% - Ênfase3 2 12 3" xfId="2682"/>
    <cellStyle name="40% - Ênfase3 2 12 4" xfId="4325"/>
    <cellStyle name="40% - Ênfase3 2 13" xfId="1085"/>
    <cellStyle name="40% - Ênfase3 2 13 2" xfId="1719"/>
    <cellStyle name="40% - Ênfase3 2 13 2 2" xfId="3336"/>
    <cellStyle name="40% - Ênfase3 2 13 2 3" xfId="4979"/>
    <cellStyle name="40% - Ênfase3 2 13 3" xfId="2705"/>
    <cellStyle name="40% - Ênfase3 2 13 4" xfId="4348"/>
    <cellStyle name="40% - Ênfase3 2 14" xfId="735"/>
    <cellStyle name="40% - Ênfase3 2 14 2" xfId="1532"/>
    <cellStyle name="40% - Ênfase3 2 14 2 2" xfId="3149"/>
    <cellStyle name="40% - Ênfase3 2 14 2 3" xfId="4792"/>
    <cellStyle name="40% - Ênfase3 2 14 3" xfId="2355"/>
    <cellStyle name="40% - Ênfase3 2 14 4" xfId="3998"/>
    <cellStyle name="40% - Ênfase3 2 15" xfId="544"/>
    <cellStyle name="40% - Ênfase3 2 15 2" xfId="2164"/>
    <cellStyle name="40% - Ênfase3 2 15 3" xfId="3807"/>
    <cellStyle name="40% - Ênfase3 2 16" xfId="1106"/>
    <cellStyle name="40% - Ênfase3 2 16 2" xfId="2726"/>
    <cellStyle name="40% - Ênfase3 2 16 3" xfId="4369"/>
    <cellStyle name="40% - Ênfase3 2 17" xfId="1740"/>
    <cellStyle name="40% - Ênfase3 2 18" xfId="3383"/>
    <cellStyle name="40% - Ênfase3 2 19" xfId="5422"/>
    <cellStyle name="40% - Ênfase3 2 2" xfId="263"/>
    <cellStyle name="40% - Ênfase3 2 2 2" xfId="95"/>
    <cellStyle name="40% - Ênfase3 2 2 2 2" xfId="452"/>
    <cellStyle name="40% - Ênfase3 2 2 2 2 2" xfId="828"/>
    <cellStyle name="40% - Ênfase3 2 2 2 2 2 2" xfId="2448"/>
    <cellStyle name="40% - Ênfase3 2 2 2 2 2 3" xfId="4091"/>
    <cellStyle name="40% - Ênfase3 2 2 2 2 3" xfId="1440"/>
    <cellStyle name="40% - Ênfase3 2 2 2 2 3 2" xfId="3057"/>
    <cellStyle name="40% - Ênfase3 2 2 2 2 3 3" xfId="4700"/>
    <cellStyle name="40% - Ênfase3 2 2 2 2 4" xfId="2072"/>
    <cellStyle name="40% - Ênfase3 2 2 2 2 5" xfId="3715"/>
    <cellStyle name="40% - Ênfase3 2 2 2 3" xfId="637"/>
    <cellStyle name="40% - Ênfase3 2 2 2 3 2" xfId="2257"/>
    <cellStyle name="40% - Ênfase3 2 2 2 3 3" xfId="3900"/>
    <cellStyle name="40% - Ênfase3 2 2 2 4" xfId="1228"/>
    <cellStyle name="40% - Ênfase3 2 2 2 4 2" xfId="2845"/>
    <cellStyle name="40% - Ênfase3 2 2 2 4 3" xfId="4488"/>
    <cellStyle name="40% - Ênfase3 2 2 2 5" xfId="1860"/>
    <cellStyle name="40% - Ênfase3 2 2 2 6" xfId="3503"/>
    <cellStyle name="40% - Ênfase3 2 2 2 7" xfId="5515"/>
    <cellStyle name="40% - Ênfase3 2 2 3" xfId="356"/>
    <cellStyle name="40% - Ênfase3 2 2 3 2" xfId="876"/>
    <cellStyle name="40% - Ênfase3 2 2 3 2 2" xfId="1581"/>
    <cellStyle name="40% - Ênfase3 2 2 3 2 2 2" xfId="3198"/>
    <cellStyle name="40% - Ênfase3 2 2 3 2 2 3" xfId="4841"/>
    <cellStyle name="40% - Ênfase3 2 2 3 2 3" xfId="2496"/>
    <cellStyle name="40% - Ênfase3 2 2 3 2 4" xfId="4139"/>
    <cellStyle name="40% - Ênfase3 2 2 3 3" xfId="686"/>
    <cellStyle name="40% - Ênfase3 2 2 3 3 2" xfId="2306"/>
    <cellStyle name="40% - Ênfase3 2 2 3 3 3" xfId="3949"/>
    <cellStyle name="40% - Ênfase3 2 2 3 4" xfId="1345"/>
    <cellStyle name="40% - Ênfase3 2 2 3 4 2" xfId="2962"/>
    <cellStyle name="40% - Ênfase3 2 2 3 4 3" xfId="4605"/>
    <cellStyle name="40% - Ênfase3 2 2 3 5" xfId="1977"/>
    <cellStyle name="40% - Ênfase3 2 2 3 6" xfId="3620"/>
    <cellStyle name="40% - Ênfase3 2 2 4" xfId="758"/>
    <cellStyle name="40% - Ênfase3 2 2 4 2" xfId="1555"/>
    <cellStyle name="40% - Ênfase3 2 2 4 2 2" xfId="3172"/>
    <cellStyle name="40% - Ênfase3 2 2 4 2 3" xfId="4815"/>
    <cellStyle name="40% - Ênfase3 2 2 4 3" xfId="2378"/>
    <cellStyle name="40% - Ênfase3 2 2 4 4" xfId="4021"/>
    <cellStyle name="40% - Ênfase3 2 2 5" xfId="567"/>
    <cellStyle name="40% - Ênfase3 2 2 5 2" xfId="2187"/>
    <cellStyle name="40% - Ênfase3 2 2 5 3" xfId="3830"/>
    <cellStyle name="40% - Ênfase3 2 2 6" xfId="1129"/>
    <cellStyle name="40% - Ênfase3 2 2 6 2" xfId="2749"/>
    <cellStyle name="40% - Ênfase3 2 2 6 3" xfId="4392"/>
    <cellStyle name="40% - Ênfase3 2 2 7" xfId="1763"/>
    <cellStyle name="40% - Ênfase3 2 2 8" xfId="3407"/>
    <cellStyle name="40% - Ênfase3 2 2 9" xfId="5445"/>
    <cellStyle name="40% - Ênfase3 2 3" xfId="238"/>
    <cellStyle name="40% - Ênfase3 2 3 2" xfId="73"/>
    <cellStyle name="40% - Ênfase3 2 3 2 2" xfId="474"/>
    <cellStyle name="40% - Ênfase3 2 3 2 2 2" xfId="898"/>
    <cellStyle name="40% - Ênfase3 2 3 2 2 2 2" xfId="2518"/>
    <cellStyle name="40% - Ênfase3 2 3 2 2 2 3" xfId="4161"/>
    <cellStyle name="40% - Ênfase3 2 3 2 2 3" xfId="1462"/>
    <cellStyle name="40% - Ênfase3 2 3 2 2 3 2" xfId="3079"/>
    <cellStyle name="40% - Ênfase3 2 3 2 2 3 3" xfId="4722"/>
    <cellStyle name="40% - Ênfase3 2 3 2 2 4" xfId="2094"/>
    <cellStyle name="40% - Ênfase3 2 3 2 2 5" xfId="3737"/>
    <cellStyle name="40% - Ênfase3 2 3 2 3" xfId="708"/>
    <cellStyle name="40% - Ênfase3 2 3 2 3 2" xfId="2328"/>
    <cellStyle name="40% - Ênfase3 2 3 2 3 3" xfId="3971"/>
    <cellStyle name="40% - Ênfase3 2 3 2 4" xfId="1250"/>
    <cellStyle name="40% - Ênfase3 2 3 2 4 2" xfId="2867"/>
    <cellStyle name="40% - Ênfase3 2 3 2 4 3" xfId="4510"/>
    <cellStyle name="40% - Ênfase3 2 3 2 5" xfId="1882"/>
    <cellStyle name="40% - Ênfase3 2 3 2 6" xfId="3525"/>
    <cellStyle name="40% - Ênfase3 2 3 3" xfId="378"/>
    <cellStyle name="40% - Ênfase3 2 3 3 2" xfId="782"/>
    <cellStyle name="40% - Ênfase3 2 3 3 2 2" xfId="2402"/>
    <cellStyle name="40% - Ênfase3 2 3 3 2 3" xfId="4045"/>
    <cellStyle name="40% - Ênfase3 2 3 3 3" xfId="1367"/>
    <cellStyle name="40% - Ênfase3 2 3 3 3 2" xfId="2984"/>
    <cellStyle name="40% - Ênfase3 2 3 3 3 3" xfId="4627"/>
    <cellStyle name="40% - Ênfase3 2 3 3 4" xfId="1999"/>
    <cellStyle name="40% - Ênfase3 2 3 3 5" xfId="3642"/>
    <cellStyle name="40% - Ênfase3 2 3 4" xfId="591"/>
    <cellStyle name="40% - Ênfase3 2 3 4 2" xfId="2211"/>
    <cellStyle name="40% - Ênfase3 2 3 4 3" xfId="3854"/>
    <cellStyle name="40% - Ênfase3 2 3 5" xfId="1151"/>
    <cellStyle name="40% - Ênfase3 2 3 5 2" xfId="2771"/>
    <cellStyle name="40% - Ênfase3 2 3 5 3" xfId="4414"/>
    <cellStyle name="40% - Ênfase3 2 3 6" xfId="1785"/>
    <cellStyle name="40% - Ênfase3 2 3 7" xfId="3429"/>
    <cellStyle name="40% - Ênfase3 2 3 8" xfId="5469"/>
    <cellStyle name="40% - Ênfase3 2 4" xfId="196"/>
    <cellStyle name="40% - Ênfase3 2 4 2" xfId="41"/>
    <cellStyle name="40% - Ênfase3 2 4 2 2" xfId="505"/>
    <cellStyle name="40% - Ênfase3 2 4 2 2 2" xfId="1493"/>
    <cellStyle name="40% - Ênfase3 2 4 2 2 2 2" xfId="3110"/>
    <cellStyle name="40% - Ênfase3 2 4 2 2 2 3" xfId="4753"/>
    <cellStyle name="40% - Ênfase3 2 4 2 2 3" xfId="2125"/>
    <cellStyle name="40% - Ênfase3 2 4 2 2 4" xfId="3768"/>
    <cellStyle name="40% - Ênfase3 2 4 2 3" xfId="805"/>
    <cellStyle name="40% - Ênfase3 2 4 2 3 2" xfId="2425"/>
    <cellStyle name="40% - Ênfase3 2 4 2 3 3" xfId="4068"/>
    <cellStyle name="40% - Ênfase3 2 4 2 4" xfId="1281"/>
    <cellStyle name="40% - Ênfase3 2 4 2 4 2" xfId="2898"/>
    <cellStyle name="40% - Ênfase3 2 4 2 4 3" xfId="4541"/>
    <cellStyle name="40% - Ênfase3 2 4 2 5" xfId="1913"/>
    <cellStyle name="40% - Ênfase3 2 4 2 6" xfId="3556"/>
    <cellStyle name="40% - Ênfase3 2 4 3" xfId="410"/>
    <cellStyle name="40% - Ênfase3 2 4 3 2" xfId="1398"/>
    <cellStyle name="40% - Ênfase3 2 4 3 2 2" xfId="3015"/>
    <cellStyle name="40% - Ênfase3 2 4 3 2 3" xfId="4658"/>
    <cellStyle name="40% - Ênfase3 2 4 3 3" xfId="2030"/>
    <cellStyle name="40% - Ênfase3 2 4 3 4" xfId="3673"/>
    <cellStyle name="40% - Ênfase3 2 4 4" xfId="614"/>
    <cellStyle name="40% - Ênfase3 2 4 4 2" xfId="2234"/>
    <cellStyle name="40% - Ênfase3 2 4 4 3" xfId="3877"/>
    <cellStyle name="40% - Ênfase3 2 4 5" xfId="1182"/>
    <cellStyle name="40% - Ênfase3 2 4 5 2" xfId="2802"/>
    <cellStyle name="40% - Ênfase3 2 4 5 3" xfId="4445"/>
    <cellStyle name="40% - Ênfase3 2 4 6" xfId="1816"/>
    <cellStyle name="40% - Ênfase3 2 4 7" xfId="3460"/>
    <cellStyle name="40% - Ênfase3 2 4 8" xfId="5492"/>
    <cellStyle name="40% - Ênfase3 2 5" xfId="119"/>
    <cellStyle name="40% - Ênfase3 2 5 2" xfId="429"/>
    <cellStyle name="40% - Ênfase3 2 5 2 2" xfId="853"/>
    <cellStyle name="40% - Ênfase3 2 5 2 2 2" xfId="2473"/>
    <cellStyle name="40% - Ênfase3 2 5 2 2 3" xfId="4116"/>
    <cellStyle name="40% - Ênfase3 2 5 2 3" xfId="1417"/>
    <cellStyle name="40% - Ênfase3 2 5 2 3 2" xfId="3034"/>
    <cellStyle name="40% - Ênfase3 2 5 2 3 3" xfId="4677"/>
    <cellStyle name="40% - Ênfase3 2 5 2 4" xfId="2049"/>
    <cellStyle name="40% - Ênfase3 2 5 2 5" xfId="3692"/>
    <cellStyle name="40% - Ênfase3 2 5 3" xfId="663"/>
    <cellStyle name="40% - Ênfase3 2 5 3 2" xfId="2283"/>
    <cellStyle name="40% - Ênfase3 2 5 3 3" xfId="3926"/>
    <cellStyle name="40% - Ênfase3 2 5 4" xfId="1205"/>
    <cellStyle name="40% - Ênfase3 2 5 4 2" xfId="2822"/>
    <cellStyle name="40% - Ênfase3 2 5 4 3" xfId="4465"/>
    <cellStyle name="40% - Ênfase3 2 5 5" xfId="1837"/>
    <cellStyle name="40% - Ênfase3 2 5 6" xfId="3480"/>
    <cellStyle name="40% - Ênfase3 2 5 7" xfId="5540"/>
    <cellStyle name="40% - Ênfase3 2 6" xfId="20"/>
    <cellStyle name="40% - Ênfase3 2 6 2" xfId="525"/>
    <cellStyle name="40% - Ênfase3 2 6 2 2" xfId="1513"/>
    <cellStyle name="40% - Ênfase3 2 6 2 2 2" xfId="3130"/>
    <cellStyle name="40% - Ênfase3 2 6 2 2 3" xfId="4773"/>
    <cellStyle name="40% - Ênfase3 2 6 2 3" xfId="2145"/>
    <cellStyle name="40% - Ênfase3 2 6 2 4" xfId="3788"/>
    <cellStyle name="40% - Ênfase3 2 6 3" xfId="927"/>
    <cellStyle name="40% - Ênfase3 2 6 3 2" xfId="2547"/>
    <cellStyle name="40% - Ênfase3 2 6 3 3" xfId="4190"/>
    <cellStyle name="40% - Ênfase3 2 6 4" xfId="1301"/>
    <cellStyle name="40% - Ênfase3 2 6 4 2" xfId="2918"/>
    <cellStyle name="40% - Ênfase3 2 6 4 3" xfId="4561"/>
    <cellStyle name="40% - Ênfase3 2 6 5" xfId="1933"/>
    <cellStyle name="40% - Ênfase3 2 6 6" xfId="3576"/>
    <cellStyle name="40% - Ênfase3 2 7" xfId="331"/>
    <cellStyle name="40% - Ênfase3 2 7 2" xfId="949"/>
    <cellStyle name="40% - Ênfase3 2 7 2 2" xfId="2569"/>
    <cellStyle name="40% - Ênfase3 2 7 2 3" xfId="4212"/>
    <cellStyle name="40% - Ênfase3 2 7 3" xfId="1321"/>
    <cellStyle name="40% - Ênfase3 2 7 3 2" xfId="2938"/>
    <cellStyle name="40% - Ênfase3 2 7 3 3" xfId="4581"/>
    <cellStyle name="40% - Ênfase3 2 7 4" xfId="1953"/>
    <cellStyle name="40% - Ênfase3 2 7 5" xfId="3596"/>
    <cellStyle name="40% - Ênfase3 2 8" xfId="971"/>
    <cellStyle name="40% - Ênfase3 2 8 2" xfId="1609"/>
    <cellStyle name="40% - Ênfase3 2 8 2 2" xfId="3226"/>
    <cellStyle name="40% - Ênfase3 2 8 2 3" xfId="4869"/>
    <cellStyle name="40% - Ênfase3 2 8 3" xfId="2591"/>
    <cellStyle name="40% - Ênfase3 2 8 4" xfId="4234"/>
    <cellStyle name="40% - Ênfase3 2 9" xfId="993"/>
    <cellStyle name="40% - Ênfase3 2 9 2" xfId="1631"/>
    <cellStyle name="40% - Ênfase3 2 9 2 2" xfId="3248"/>
    <cellStyle name="40% - Ênfase3 2 9 2 3" xfId="4891"/>
    <cellStyle name="40% - Ênfase3 2 9 3" xfId="2613"/>
    <cellStyle name="40% - Ênfase3 2 9 4" xfId="4256"/>
    <cellStyle name="40% - Ênfase3 3" xfId="5135"/>
    <cellStyle name="40% - Ênfase3 4" xfId="5136"/>
    <cellStyle name="40% - Ênfase3 5" xfId="5137"/>
    <cellStyle name="40% - Ênfase3 6" xfId="5138"/>
    <cellStyle name="40% - Ênfase3 7" xfId="5139"/>
    <cellStyle name="40% - Ênfase3 8" xfId="5140"/>
    <cellStyle name="40% - Ênfase3 9" xfId="5141"/>
    <cellStyle name="40% - Ênfase4 10" xfId="5142"/>
    <cellStyle name="40% - Ênfase4 11" xfId="5143"/>
    <cellStyle name="40% - Ênfase4 12" xfId="5144"/>
    <cellStyle name="40% - Ênfase4 13" xfId="5145"/>
    <cellStyle name="40% - Ênfase4 14" xfId="5146"/>
    <cellStyle name="40% - Ênfase4 15" xfId="5147"/>
    <cellStyle name="40% - Ênfase4 16" xfId="5148"/>
    <cellStyle name="40% - Ênfase4 17" xfId="5149"/>
    <cellStyle name="40% - Ênfase4 2" xfId="311"/>
    <cellStyle name="40% - Ênfase4 2 10" xfId="1016"/>
    <cellStyle name="40% - Ênfase4 2 10 2" xfId="1654"/>
    <cellStyle name="40% - Ênfase4 2 10 2 2" xfId="3271"/>
    <cellStyle name="40% - Ênfase4 2 10 2 3" xfId="4914"/>
    <cellStyle name="40% - Ênfase4 2 10 3" xfId="2636"/>
    <cellStyle name="40% - Ênfase4 2 10 4" xfId="4279"/>
    <cellStyle name="40% - Ênfase4 2 11" xfId="1038"/>
    <cellStyle name="40% - Ênfase4 2 11 2" xfId="1676"/>
    <cellStyle name="40% - Ênfase4 2 11 2 2" xfId="3293"/>
    <cellStyle name="40% - Ênfase4 2 11 2 3" xfId="4936"/>
    <cellStyle name="40% - Ênfase4 2 11 3" xfId="2658"/>
    <cellStyle name="40% - Ênfase4 2 11 4" xfId="4301"/>
    <cellStyle name="40% - Ênfase4 2 12" xfId="1063"/>
    <cellStyle name="40% - Ênfase4 2 12 2" xfId="1698"/>
    <cellStyle name="40% - Ênfase4 2 12 2 2" xfId="3315"/>
    <cellStyle name="40% - Ênfase4 2 12 2 3" xfId="4958"/>
    <cellStyle name="40% - Ênfase4 2 12 3" xfId="2683"/>
    <cellStyle name="40% - Ênfase4 2 12 4" xfId="4326"/>
    <cellStyle name="40% - Ênfase4 2 13" xfId="1086"/>
    <cellStyle name="40% - Ênfase4 2 13 2" xfId="1720"/>
    <cellStyle name="40% - Ênfase4 2 13 2 2" xfId="3337"/>
    <cellStyle name="40% - Ênfase4 2 13 2 3" xfId="4980"/>
    <cellStyle name="40% - Ênfase4 2 13 3" xfId="2706"/>
    <cellStyle name="40% - Ênfase4 2 13 4" xfId="4349"/>
    <cellStyle name="40% - Ênfase4 2 14" xfId="736"/>
    <cellStyle name="40% - Ênfase4 2 14 2" xfId="1533"/>
    <cellStyle name="40% - Ênfase4 2 14 2 2" xfId="3150"/>
    <cellStyle name="40% - Ênfase4 2 14 2 3" xfId="4793"/>
    <cellStyle name="40% - Ênfase4 2 14 3" xfId="2356"/>
    <cellStyle name="40% - Ênfase4 2 14 4" xfId="3999"/>
    <cellStyle name="40% - Ênfase4 2 15" xfId="545"/>
    <cellStyle name="40% - Ênfase4 2 15 2" xfId="2165"/>
    <cellStyle name="40% - Ênfase4 2 15 3" xfId="3808"/>
    <cellStyle name="40% - Ênfase4 2 16" xfId="1107"/>
    <cellStyle name="40% - Ênfase4 2 16 2" xfId="2727"/>
    <cellStyle name="40% - Ênfase4 2 16 3" xfId="4370"/>
    <cellStyle name="40% - Ênfase4 2 17" xfId="1741"/>
    <cellStyle name="40% - Ênfase4 2 18" xfId="3384"/>
    <cellStyle name="40% - Ênfase4 2 19" xfId="5423"/>
    <cellStyle name="40% - Ênfase4 2 2" xfId="262"/>
    <cellStyle name="40% - Ênfase4 2 2 2" xfId="94"/>
    <cellStyle name="40% - Ênfase4 2 2 2 2" xfId="453"/>
    <cellStyle name="40% - Ênfase4 2 2 2 2 2" xfId="829"/>
    <cellStyle name="40% - Ênfase4 2 2 2 2 2 2" xfId="2449"/>
    <cellStyle name="40% - Ênfase4 2 2 2 2 2 3" xfId="4092"/>
    <cellStyle name="40% - Ênfase4 2 2 2 2 3" xfId="1441"/>
    <cellStyle name="40% - Ênfase4 2 2 2 2 3 2" xfId="3058"/>
    <cellStyle name="40% - Ênfase4 2 2 2 2 3 3" xfId="4701"/>
    <cellStyle name="40% - Ênfase4 2 2 2 2 4" xfId="2073"/>
    <cellStyle name="40% - Ênfase4 2 2 2 2 5" xfId="3716"/>
    <cellStyle name="40% - Ênfase4 2 2 2 3" xfId="638"/>
    <cellStyle name="40% - Ênfase4 2 2 2 3 2" xfId="2258"/>
    <cellStyle name="40% - Ênfase4 2 2 2 3 3" xfId="3901"/>
    <cellStyle name="40% - Ênfase4 2 2 2 4" xfId="1229"/>
    <cellStyle name="40% - Ênfase4 2 2 2 4 2" xfId="2846"/>
    <cellStyle name="40% - Ênfase4 2 2 2 4 3" xfId="4489"/>
    <cellStyle name="40% - Ênfase4 2 2 2 5" xfId="1861"/>
    <cellStyle name="40% - Ênfase4 2 2 2 6" xfId="3504"/>
    <cellStyle name="40% - Ênfase4 2 2 2 7" xfId="5516"/>
    <cellStyle name="40% - Ênfase4 2 2 3" xfId="357"/>
    <cellStyle name="40% - Ênfase4 2 2 3 2" xfId="877"/>
    <cellStyle name="40% - Ênfase4 2 2 3 2 2" xfId="1582"/>
    <cellStyle name="40% - Ênfase4 2 2 3 2 2 2" xfId="3199"/>
    <cellStyle name="40% - Ênfase4 2 2 3 2 2 3" xfId="4842"/>
    <cellStyle name="40% - Ênfase4 2 2 3 2 3" xfId="2497"/>
    <cellStyle name="40% - Ênfase4 2 2 3 2 4" xfId="4140"/>
    <cellStyle name="40% - Ênfase4 2 2 3 3" xfId="687"/>
    <cellStyle name="40% - Ênfase4 2 2 3 3 2" xfId="2307"/>
    <cellStyle name="40% - Ênfase4 2 2 3 3 3" xfId="3950"/>
    <cellStyle name="40% - Ênfase4 2 2 3 4" xfId="1346"/>
    <cellStyle name="40% - Ênfase4 2 2 3 4 2" xfId="2963"/>
    <cellStyle name="40% - Ênfase4 2 2 3 4 3" xfId="4606"/>
    <cellStyle name="40% - Ênfase4 2 2 3 5" xfId="1978"/>
    <cellStyle name="40% - Ênfase4 2 2 3 6" xfId="3621"/>
    <cellStyle name="40% - Ênfase4 2 2 4" xfId="759"/>
    <cellStyle name="40% - Ênfase4 2 2 4 2" xfId="1556"/>
    <cellStyle name="40% - Ênfase4 2 2 4 2 2" xfId="3173"/>
    <cellStyle name="40% - Ênfase4 2 2 4 2 3" xfId="4816"/>
    <cellStyle name="40% - Ênfase4 2 2 4 3" xfId="2379"/>
    <cellStyle name="40% - Ênfase4 2 2 4 4" xfId="4022"/>
    <cellStyle name="40% - Ênfase4 2 2 5" xfId="568"/>
    <cellStyle name="40% - Ênfase4 2 2 5 2" xfId="2188"/>
    <cellStyle name="40% - Ênfase4 2 2 5 3" xfId="3831"/>
    <cellStyle name="40% - Ênfase4 2 2 6" xfId="1130"/>
    <cellStyle name="40% - Ênfase4 2 2 6 2" xfId="2750"/>
    <cellStyle name="40% - Ênfase4 2 2 6 3" xfId="4393"/>
    <cellStyle name="40% - Ênfase4 2 2 7" xfId="1764"/>
    <cellStyle name="40% - Ênfase4 2 2 8" xfId="3408"/>
    <cellStyle name="40% - Ênfase4 2 2 9" xfId="5446"/>
    <cellStyle name="40% - Ênfase4 2 3" xfId="237"/>
    <cellStyle name="40% - Ênfase4 2 3 2" xfId="72"/>
    <cellStyle name="40% - Ênfase4 2 3 2 2" xfId="475"/>
    <cellStyle name="40% - Ênfase4 2 3 2 2 2" xfId="899"/>
    <cellStyle name="40% - Ênfase4 2 3 2 2 2 2" xfId="2519"/>
    <cellStyle name="40% - Ênfase4 2 3 2 2 2 3" xfId="4162"/>
    <cellStyle name="40% - Ênfase4 2 3 2 2 3" xfId="1463"/>
    <cellStyle name="40% - Ênfase4 2 3 2 2 3 2" xfId="3080"/>
    <cellStyle name="40% - Ênfase4 2 3 2 2 3 3" xfId="4723"/>
    <cellStyle name="40% - Ênfase4 2 3 2 2 4" xfId="2095"/>
    <cellStyle name="40% - Ênfase4 2 3 2 2 5" xfId="3738"/>
    <cellStyle name="40% - Ênfase4 2 3 2 3" xfId="709"/>
    <cellStyle name="40% - Ênfase4 2 3 2 3 2" xfId="2329"/>
    <cellStyle name="40% - Ênfase4 2 3 2 3 3" xfId="3972"/>
    <cellStyle name="40% - Ênfase4 2 3 2 4" xfId="1251"/>
    <cellStyle name="40% - Ênfase4 2 3 2 4 2" xfId="2868"/>
    <cellStyle name="40% - Ênfase4 2 3 2 4 3" xfId="4511"/>
    <cellStyle name="40% - Ênfase4 2 3 2 5" xfId="1883"/>
    <cellStyle name="40% - Ênfase4 2 3 2 6" xfId="3526"/>
    <cellStyle name="40% - Ênfase4 2 3 3" xfId="379"/>
    <cellStyle name="40% - Ênfase4 2 3 3 2" xfId="783"/>
    <cellStyle name="40% - Ênfase4 2 3 3 2 2" xfId="2403"/>
    <cellStyle name="40% - Ênfase4 2 3 3 2 3" xfId="4046"/>
    <cellStyle name="40% - Ênfase4 2 3 3 3" xfId="1368"/>
    <cellStyle name="40% - Ênfase4 2 3 3 3 2" xfId="2985"/>
    <cellStyle name="40% - Ênfase4 2 3 3 3 3" xfId="4628"/>
    <cellStyle name="40% - Ênfase4 2 3 3 4" xfId="2000"/>
    <cellStyle name="40% - Ênfase4 2 3 3 5" xfId="3643"/>
    <cellStyle name="40% - Ênfase4 2 3 4" xfId="592"/>
    <cellStyle name="40% - Ênfase4 2 3 4 2" xfId="2212"/>
    <cellStyle name="40% - Ênfase4 2 3 4 3" xfId="3855"/>
    <cellStyle name="40% - Ênfase4 2 3 5" xfId="1152"/>
    <cellStyle name="40% - Ênfase4 2 3 5 2" xfId="2772"/>
    <cellStyle name="40% - Ênfase4 2 3 5 3" xfId="4415"/>
    <cellStyle name="40% - Ênfase4 2 3 6" xfId="1786"/>
    <cellStyle name="40% - Ênfase4 2 3 7" xfId="3430"/>
    <cellStyle name="40% - Ênfase4 2 3 8" xfId="5470"/>
    <cellStyle name="40% - Ênfase4 2 4" xfId="194"/>
    <cellStyle name="40% - Ênfase4 2 4 2" xfId="40"/>
    <cellStyle name="40% - Ênfase4 2 4 2 2" xfId="506"/>
    <cellStyle name="40% - Ênfase4 2 4 2 2 2" xfId="1494"/>
    <cellStyle name="40% - Ênfase4 2 4 2 2 2 2" xfId="3111"/>
    <cellStyle name="40% - Ênfase4 2 4 2 2 2 3" xfId="4754"/>
    <cellStyle name="40% - Ênfase4 2 4 2 2 3" xfId="2126"/>
    <cellStyle name="40% - Ênfase4 2 4 2 2 4" xfId="3769"/>
    <cellStyle name="40% - Ênfase4 2 4 2 3" xfId="806"/>
    <cellStyle name="40% - Ênfase4 2 4 2 3 2" xfId="2426"/>
    <cellStyle name="40% - Ênfase4 2 4 2 3 3" xfId="4069"/>
    <cellStyle name="40% - Ênfase4 2 4 2 4" xfId="1282"/>
    <cellStyle name="40% - Ênfase4 2 4 2 4 2" xfId="2899"/>
    <cellStyle name="40% - Ênfase4 2 4 2 4 3" xfId="4542"/>
    <cellStyle name="40% - Ênfase4 2 4 2 5" xfId="1914"/>
    <cellStyle name="40% - Ênfase4 2 4 2 6" xfId="3557"/>
    <cellStyle name="40% - Ênfase4 2 4 3" xfId="411"/>
    <cellStyle name="40% - Ênfase4 2 4 3 2" xfId="1399"/>
    <cellStyle name="40% - Ênfase4 2 4 3 2 2" xfId="3016"/>
    <cellStyle name="40% - Ênfase4 2 4 3 2 3" xfId="4659"/>
    <cellStyle name="40% - Ênfase4 2 4 3 3" xfId="2031"/>
    <cellStyle name="40% - Ênfase4 2 4 3 4" xfId="3674"/>
    <cellStyle name="40% - Ênfase4 2 4 4" xfId="615"/>
    <cellStyle name="40% - Ênfase4 2 4 4 2" xfId="2235"/>
    <cellStyle name="40% - Ênfase4 2 4 4 3" xfId="3878"/>
    <cellStyle name="40% - Ênfase4 2 4 5" xfId="1183"/>
    <cellStyle name="40% - Ênfase4 2 4 5 2" xfId="2803"/>
    <cellStyle name="40% - Ênfase4 2 4 5 3" xfId="4446"/>
    <cellStyle name="40% - Ênfase4 2 4 6" xfId="1817"/>
    <cellStyle name="40% - Ênfase4 2 4 7" xfId="3461"/>
    <cellStyle name="40% - Ênfase4 2 4 8" xfId="5493"/>
    <cellStyle name="40% - Ênfase4 2 5" xfId="118"/>
    <cellStyle name="40% - Ênfase4 2 5 2" xfId="430"/>
    <cellStyle name="40% - Ênfase4 2 5 2 2" xfId="854"/>
    <cellStyle name="40% - Ênfase4 2 5 2 2 2" xfId="2474"/>
    <cellStyle name="40% - Ênfase4 2 5 2 2 3" xfId="4117"/>
    <cellStyle name="40% - Ênfase4 2 5 2 3" xfId="1418"/>
    <cellStyle name="40% - Ênfase4 2 5 2 3 2" xfId="3035"/>
    <cellStyle name="40% - Ênfase4 2 5 2 3 3" xfId="4678"/>
    <cellStyle name="40% - Ênfase4 2 5 2 4" xfId="2050"/>
    <cellStyle name="40% - Ênfase4 2 5 2 5" xfId="3693"/>
    <cellStyle name="40% - Ênfase4 2 5 3" xfId="664"/>
    <cellStyle name="40% - Ênfase4 2 5 3 2" xfId="2284"/>
    <cellStyle name="40% - Ênfase4 2 5 3 3" xfId="3927"/>
    <cellStyle name="40% - Ênfase4 2 5 4" xfId="1206"/>
    <cellStyle name="40% - Ênfase4 2 5 4 2" xfId="2823"/>
    <cellStyle name="40% - Ênfase4 2 5 4 3" xfId="4466"/>
    <cellStyle name="40% - Ênfase4 2 5 5" xfId="1838"/>
    <cellStyle name="40% - Ênfase4 2 5 6" xfId="3481"/>
    <cellStyle name="40% - Ênfase4 2 5 7" xfId="5541"/>
    <cellStyle name="40% - Ênfase4 2 6" xfId="19"/>
    <cellStyle name="40% - Ênfase4 2 6 2" xfId="526"/>
    <cellStyle name="40% - Ênfase4 2 6 2 2" xfId="1514"/>
    <cellStyle name="40% - Ênfase4 2 6 2 2 2" xfId="3131"/>
    <cellStyle name="40% - Ênfase4 2 6 2 2 3" xfId="4774"/>
    <cellStyle name="40% - Ênfase4 2 6 2 3" xfId="2146"/>
    <cellStyle name="40% - Ênfase4 2 6 2 4" xfId="3789"/>
    <cellStyle name="40% - Ênfase4 2 6 3" xfId="928"/>
    <cellStyle name="40% - Ênfase4 2 6 3 2" xfId="2548"/>
    <cellStyle name="40% - Ênfase4 2 6 3 3" xfId="4191"/>
    <cellStyle name="40% - Ênfase4 2 6 4" xfId="1302"/>
    <cellStyle name="40% - Ênfase4 2 6 4 2" xfId="2919"/>
    <cellStyle name="40% - Ênfase4 2 6 4 3" xfId="4562"/>
    <cellStyle name="40% - Ênfase4 2 6 5" xfId="1934"/>
    <cellStyle name="40% - Ênfase4 2 6 6" xfId="3577"/>
    <cellStyle name="40% - Ênfase4 2 7" xfId="332"/>
    <cellStyle name="40% - Ênfase4 2 7 2" xfId="950"/>
    <cellStyle name="40% - Ênfase4 2 7 2 2" xfId="2570"/>
    <cellStyle name="40% - Ênfase4 2 7 2 3" xfId="4213"/>
    <cellStyle name="40% - Ênfase4 2 7 3" xfId="1322"/>
    <cellStyle name="40% - Ênfase4 2 7 3 2" xfId="2939"/>
    <cellStyle name="40% - Ênfase4 2 7 3 3" xfId="4582"/>
    <cellStyle name="40% - Ênfase4 2 7 4" xfId="1954"/>
    <cellStyle name="40% - Ênfase4 2 7 5" xfId="3597"/>
    <cellStyle name="40% - Ênfase4 2 8" xfId="972"/>
    <cellStyle name="40% - Ênfase4 2 8 2" xfId="1610"/>
    <cellStyle name="40% - Ênfase4 2 8 2 2" xfId="3227"/>
    <cellStyle name="40% - Ênfase4 2 8 2 3" xfId="4870"/>
    <cellStyle name="40% - Ênfase4 2 8 3" xfId="2592"/>
    <cellStyle name="40% - Ênfase4 2 8 4" xfId="4235"/>
    <cellStyle name="40% - Ênfase4 2 9" xfId="994"/>
    <cellStyle name="40% - Ênfase4 2 9 2" xfId="1632"/>
    <cellStyle name="40% - Ênfase4 2 9 2 2" xfId="3249"/>
    <cellStyle name="40% - Ênfase4 2 9 2 3" xfId="4892"/>
    <cellStyle name="40% - Ênfase4 2 9 3" xfId="2614"/>
    <cellStyle name="40% - Ênfase4 2 9 4" xfId="4257"/>
    <cellStyle name="40% - Ênfase4 3" xfId="5150"/>
    <cellStyle name="40% - Ênfase4 4" xfId="5151"/>
    <cellStyle name="40% - Ênfase4 5" xfId="5152"/>
    <cellStyle name="40% - Ênfase4 6" xfId="5153"/>
    <cellStyle name="40% - Ênfase4 7" xfId="5154"/>
    <cellStyle name="40% - Ênfase4 8" xfId="5155"/>
    <cellStyle name="40% - Ênfase4 9" xfId="5156"/>
    <cellStyle name="40% - Ênfase5 10" xfId="5157"/>
    <cellStyle name="40% - Ênfase5 11" xfId="5158"/>
    <cellStyle name="40% - Ênfase5 12" xfId="5159"/>
    <cellStyle name="40% - Ênfase5 13" xfId="5160"/>
    <cellStyle name="40% - Ênfase5 14" xfId="5161"/>
    <cellStyle name="40% - Ênfase5 15" xfId="5162"/>
    <cellStyle name="40% - Ênfase5 16" xfId="5163"/>
    <cellStyle name="40% - Ênfase5 17" xfId="5164"/>
    <cellStyle name="40% - Ênfase5 2" xfId="310"/>
    <cellStyle name="40% - Ênfase5 2 10" xfId="1017"/>
    <cellStyle name="40% - Ênfase5 2 10 2" xfId="1655"/>
    <cellStyle name="40% - Ênfase5 2 10 2 2" xfId="3272"/>
    <cellStyle name="40% - Ênfase5 2 10 2 3" xfId="4915"/>
    <cellStyle name="40% - Ênfase5 2 10 3" xfId="2637"/>
    <cellStyle name="40% - Ênfase5 2 10 4" xfId="4280"/>
    <cellStyle name="40% - Ênfase5 2 11" xfId="1039"/>
    <cellStyle name="40% - Ênfase5 2 11 2" xfId="1677"/>
    <cellStyle name="40% - Ênfase5 2 11 2 2" xfId="3294"/>
    <cellStyle name="40% - Ênfase5 2 11 2 3" xfId="4937"/>
    <cellStyle name="40% - Ênfase5 2 11 3" xfId="2659"/>
    <cellStyle name="40% - Ênfase5 2 11 4" xfId="4302"/>
    <cellStyle name="40% - Ênfase5 2 12" xfId="1064"/>
    <cellStyle name="40% - Ênfase5 2 12 2" xfId="1699"/>
    <cellStyle name="40% - Ênfase5 2 12 2 2" xfId="3316"/>
    <cellStyle name="40% - Ênfase5 2 12 2 3" xfId="4959"/>
    <cellStyle name="40% - Ênfase5 2 12 3" xfId="2684"/>
    <cellStyle name="40% - Ênfase5 2 12 4" xfId="4327"/>
    <cellStyle name="40% - Ênfase5 2 13" xfId="1087"/>
    <cellStyle name="40% - Ênfase5 2 13 2" xfId="1721"/>
    <cellStyle name="40% - Ênfase5 2 13 2 2" xfId="3338"/>
    <cellStyle name="40% - Ênfase5 2 13 2 3" xfId="4981"/>
    <cellStyle name="40% - Ênfase5 2 13 3" xfId="2707"/>
    <cellStyle name="40% - Ênfase5 2 13 4" xfId="4350"/>
    <cellStyle name="40% - Ênfase5 2 14" xfId="737"/>
    <cellStyle name="40% - Ênfase5 2 14 2" xfId="1534"/>
    <cellStyle name="40% - Ênfase5 2 14 2 2" xfId="3151"/>
    <cellStyle name="40% - Ênfase5 2 14 2 3" xfId="4794"/>
    <cellStyle name="40% - Ênfase5 2 14 3" xfId="2357"/>
    <cellStyle name="40% - Ênfase5 2 14 4" xfId="4000"/>
    <cellStyle name="40% - Ênfase5 2 15" xfId="546"/>
    <cellStyle name="40% - Ênfase5 2 15 2" xfId="2166"/>
    <cellStyle name="40% - Ênfase5 2 15 3" xfId="3809"/>
    <cellStyle name="40% - Ênfase5 2 16" xfId="1108"/>
    <cellStyle name="40% - Ênfase5 2 16 2" xfId="2728"/>
    <cellStyle name="40% - Ênfase5 2 16 3" xfId="4371"/>
    <cellStyle name="40% - Ênfase5 2 17" xfId="1742"/>
    <cellStyle name="40% - Ênfase5 2 18" xfId="3385"/>
    <cellStyle name="40% - Ênfase5 2 19" xfId="5424"/>
    <cellStyle name="40% - Ênfase5 2 2" xfId="261"/>
    <cellStyle name="40% - Ênfase5 2 2 2" xfId="93"/>
    <cellStyle name="40% - Ênfase5 2 2 2 2" xfId="454"/>
    <cellStyle name="40% - Ênfase5 2 2 2 2 2" xfId="830"/>
    <cellStyle name="40% - Ênfase5 2 2 2 2 2 2" xfId="2450"/>
    <cellStyle name="40% - Ênfase5 2 2 2 2 2 3" xfId="4093"/>
    <cellStyle name="40% - Ênfase5 2 2 2 2 3" xfId="1442"/>
    <cellStyle name="40% - Ênfase5 2 2 2 2 3 2" xfId="3059"/>
    <cellStyle name="40% - Ênfase5 2 2 2 2 3 3" xfId="4702"/>
    <cellStyle name="40% - Ênfase5 2 2 2 2 4" xfId="2074"/>
    <cellStyle name="40% - Ênfase5 2 2 2 2 5" xfId="3717"/>
    <cellStyle name="40% - Ênfase5 2 2 2 3" xfId="639"/>
    <cellStyle name="40% - Ênfase5 2 2 2 3 2" xfId="2259"/>
    <cellStyle name="40% - Ênfase5 2 2 2 3 3" xfId="3902"/>
    <cellStyle name="40% - Ênfase5 2 2 2 4" xfId="1230"/>
    <cellStyle name="40% - Ênfase5 2 2 2 4 2" xfId="2847"/>
    <cellStyle name="40% - Ênfase5 2 2 2 4 3" xfId="4490"/>
    <cellStyle name="40% - Ênfase5 2 2 2 5" xfId="1862"/>
    <cellStyle name="40% - Ênfase5 2 2 2 6" xfId="3505"/>
    <cellStyle name="40% - Ênfase5 2 2 2 7" xfId="5517"/>
    <cellStyle name="40% - Ênfase5 2 2 3" xfId="358"/>
    <cellStyle name="40% - Ênfase5 2 2 3 2" xfId="878"/>
    <cellStyle name="40% - Ênfase5 2 2 3 2 2" xfId="1583"/>
    <cellStyle name="40% - Ênfase5 2 2 3 2 2 2" xfId="3200"/>
    <cellStyle name="40% - Ênfase5 2 2 3 2 2 3" xfId="4843"/>
    <cellStyle name="40% - Ênfase5 2 2 3 2 3" xfId="2498"/>
    <cellStyle name="40% - Ênfase5 2 2 3 2 4" xfId="4141"/>
    <cellStyle name="40% - Ênfase5 2 2 3 3" xfId="688"/>
    <cellStyle name="40% - Ênfase5 2 2 3 3 2" xfId="2308"/>
    <cellStyle name="40% - Ênfase5 2 2 3 3 3" xfId="3951"/>
    <cellStyle name="40% - Ênfase5 2 2 3 4" xfId="1347"/>
    <cellStyle name="40% - Ênfase5 2 2 3 4 2" xfId="2964"/>
    <cellStyle name="40% - Ênfase5 2 2 3 4 3" xfId="4607"/>
    <cellStyle name="40% - Ênfase5 2 2 3 5" xfId="1979"/>
    <cellStyle name="40% - Ênfase5 2 2 3 6" xfId="3622"/>
    <cellStyle name="40% - Ênfase5 2 2 4" xfId="760"/>
    <cellStyle name="40% - Ênfase5 2 2 4 2" xfId="1557"/>
    <cellStyle name="40% - Ênfase5 2 2 4 2 2" xfId="3174"/>
    <cellStyle name="40% - Ênfase5 2 2 4 2 3" xfId="4817"/>
    <cellStyle name="40% - Ênfase5 2 2 4 3" xfId="2380"/>
    <cellStyle name="40% - Ênfase5 2 2 4 4" xfId="4023"/>
    <cellStyle name="40% - Ênfase5 2 2 5" xfId="569"/>
    <cellStyle name="40% - Ênfase5 2 2 5 2" xfId="2189"/>
    <cellStyle name="40% - Ênfase5 2 2 5 3" xfId="3832"/>
    <cellStyle name="40% - Ênfase5 2 2 6" xfId="1131"/>
    <cellStyle name="40% - Ênfase5 2 2 6 2" xfId="2751"/>
    <cellStyle name="40% - Ênfase5 2 2 6 3" xfId="4394"/>
    <cellStyle name="40% - Ênfase5 2 2 7" xfId="1765"/>
    <cellStyle name="40% - Ênfase5 2 2 8" xfId="3409"/>
    <cellStyle name="40% - Ênfase5 2 2 9" xfId="5447"/>
    <cellStyle name="40% - Ênfase5 2 3" xfId="236"/>
    <cellStyle name="40% - Ênfase5 2 3 2" xfId="71"/>
    <cellStyle name="40% - Ênfase5 2 3 2 2" xfId="476"/>
    <cellStyle name="40% - Ênfase5 2 3 2 2 2" xfId="900"/>
    <cellStyle name="40% - Ênfase5 2 3 2 2 2 2" xfId="2520"/>
    <cellStyle name="40% - Ênfase5 2 3 2 2 2 3" xfId="4163"/>
    <cellStyle name="40% - Ênfase5 2 3 2 2 3" xfId="1464"/>
    <cellStyle name="40% - Ênfase5 2 3 2 2 3 2" xfId="3081"/>
    <cellStyle name="40% - Ênfase5 2 3 2 2 3 3" xfId="4724"/>
    <cellStyle name="40% - Ênfase5 2 3 2 2 4" xfId="2096"/>
    <cellStyle name="40% - Ênfase5 2 3 2 2 5" xfId="3739"/>
    <cellStyle name="40% - Ênfase5 2 3 2 3" xfId="710"/>
    <cellStyle name="40% - Ênfase5 2 3 2 3 2" xfId="2330"/>
    <cellStyle name="40% - Ênfase5 2 3 2 3 3" xfId="3973"/>
    <cellStyle name="40% - Ênfase5 2 3 2 4" xfId="1252"/>
    <cellStyle name="40% - Ênfase5 2 3 2 4 2" xfId="2869"/>
    <cellStyle name="40% - Ênfase5 2 3 2 4 3" xfId="4512"/>
    <cellStyle name="40% - Ênfase5 2 3 2 5" xfId="1884"/>
    <cellStyle name="40% - Ênfase5 2 3 2 6" xfId="3527"/>
    <cellStyle name="40% - Ênfase5 2 3 3" xfId="380"/>
    <cellStyle name="40% - Ênfase5 2 3 3 2" xfId="784"/>
    <cellStyle name="40% - Ênfase5 2 3 3 2 2" xfId="2404"/>
    <cellStyle name="40% - Ênfase5 2 3 3 2 3" xfId="4047"/>
    <cellStyle name="40% - Ênfase5 2 3 3 3" xfId="1369"/>
    <cellStyle name="40% - Ênfase5 2 3 3 3 2" xfId="2986"/>
    <cellStyle name="40% - Ênfase5 2 3 3 3 3" xfId="4629"/>
    <cellStyle name="40% - Ênfase5 2 3 3 4" xfId="2001"/>
    <cellStyle name="40% - Ênfase5 2 3 3 5" xfId="3644"/>
    <cellStyle name="40% - Ênfase5 2 3 4" xfId="593"/>
    <cellStyle name="40% - Ênfase5 2 3 4 2" xfId="2213"/>
    <cellStyle name="40% - Ênfase5 2 3 4 3" xfId="3856"/>
    <cellStyle name="40% - Ênfase5 2 3 5" xfId="1153"/>
    <cellStyle name="40% - Ênfase5 2 3 5 2" xfId="2773"/>
    <cellStyle name="40% - Ênfase5 2 3 5 3" xfId="4416"/>
    <cellStyle name="40% - Ênfase5 2 3 6" xfId="1787"/>
    <cellStyle name="40% - Ênfase5 2 3 7" xfId="3431"/>
    <cellStyle name="40% - Ênfase5 2 3 8" xfId="5471"/>
    <cellStyle name="40% - Ênfase5 2 4" xfId="193"/>
    <cellStyle name="40% - Ênfase5 2 4 2" xfId="39"/>
    <cellStyle name="40% - Ênfase5 2 4 2 2" xfId="507"/>
    <cellStyle name="40% - Ênfase5 2 4 2 2 2" xfId="1495"/>
    <cellStyle name="40% - Ênfase5 2 4 2 2 2 2" xfId="3112"/>
    <cellStyle name="40% - Ênfase5 2 4 2 2 2 3" xfId="4755"/>
    <cellStyle name="40% - Ênfase5 2 4 2 2 3" xfId="2127"/>
    <cellStyle name="40% - Ênfase5 2 4 2 2 4" xfId="3770"/>
    <cellStyle name="40% - Ênfase5 2 4 2 3" xfId="807"/>
    <cellStyle name="40% - Ênfase5 2 4 2 3 2" xfId="2427"/>
    <cellStyle name="40% - Ênfase5 2 4 2 3 3" xfId="4070"/>
    <cellStyle name="40% - Ênfase5 2 4 2 4" xfId="1283"/>
    <cellStyle name="40% - Ênfase5 2 4 2 4 2" xfId="2900"/>
    <cellStyle name="40% - Ênfase5 2 4 2 4 3" xfId="4543"/>
    <cellStyle name="40% - Ênfase5 2 4 2 5" xfId="1915"/>
    <cellStyle name="40% - Ênfase5 2 4 2 6" xfId="3558"/>
    <cellStyle name="40% - Ênfase5 2 4 3" xfId="412"/>
    <cellStyle name="40% - Ênfase5 2 4 3 2" xfId="1400"/>
    <cellStyle name="40% - Ênfase5 2 4 3 2 2" xfId="3017"/>
    <cellStyle name="40% - Ênfase5 2 4 3 2 3" xfId="4660"/>
    <cellStyle name="40% - Ênfase5 2 4 3 3" xfId="2032"/>
    <cellStyle name="40% - Ênfase5 2 4 3 4" xfId="3675"/>
    <cellStyle name="40% - Ênfase5 2 4 4" xfId="616"/>
    <cellStyle name="40% - Ênfase5 2 4 4 2" xfId="2236"/>
    <cellStyle name="40% - Ênfase5 2 4 4 3" xfId="3879"/>
    <cellStyle name="40% - Ênfase5 2 4 5" xfId="1184"/>
    <cellStyle name="40% - Ênfase5 2 4 5 2" xfId="2804"/>
    <cellStyle name="40% - Ênfase5 2 4 5 3" xfId="4447"/>
    <cellStyle name="40% - Ênfase5 2 4 6" xfId="1818"/>
    <cellStyle name="40% - Ênfase5 2 4 7" xfId="3462"/>
    <cellStyle name="40% - Ênfase5 2 4 8" xfId="5494"/>
    <cellStyle name="40% - Ênfase5 2 5" xfId="117"/>
    <cellStyle name="40% - Ênfase5 2 5 2" xfId="431"/>
    <cellStyle name="40% - Ênfase5 2 5 2 2" xfId="855"/>
    <cellStyle name="40% - Ênfase5 2 5 2 2 2" xfId="2475"/>
    <cellStyle name="40% - Ênfase5 2 5 2 2 3" xfId="4118"/>
    <cellStyle name="40% - Ênfase5 2 5 2 3" xfId="1419"/>
    <cellStyle name="40% - Ênfase5 2 5 2 3 2" xfId="3036"/>
    <cellStyle name="40% - Ênfase5 2 5 2 3 3" xfId="4679"/>
    <cellStyle name="40% - Ênfase5 2 5 2 4" xfId="2051"/>
    <cellStyle name="40% - Ênfase5 2 5 2 5" xfId="3694"/>
    <cellStyle name="40% - Ênfase5 2 5 3" xfId="665"/>
    <cellStyle name="40% - Ênfase5 2 5 3 2" xfId="2285"/>
    <cellStyle name="40% - Ênfase5 2 5 3 3" xfId="3928"/>
    <cellStyle name="40% - Ênfase5 2 5 4" xfId="1207"/>
    <cellStyle name="40% - Ênfase5 2 5 4 2" xfId="2824"/>
    <cellStyle name="40% - Ênfase5 2 5 4 3" xfId="4467"/>
    <cellStyle name="40% - Ênfase5 2 5 5" xfId="1839"/>
    <cellStyle name="40% - Ênfase5 2 5 6" xfId="3482"/>
    <cellStyle name="40% - Ênfase5 2 5 7" xfId="5542"/>
    <cellStyle name="40% - Ênfase5 2 6" xfId="18"/>
    <cellStyle name="40% - Ênfase5 2 6 2" xfId="527"/>
    <cellStyle name="40% - Ênfase5 2 6 2 2" xfId="1515"/>
    <cellStyle name="40% - Ênfase5 2 6 2 2 2" xfId="3132"/>
    <cellStyle name="40% - Ênfase5 2 6 2 2 3" xfId="4775"/>
    <cellStyle name="40% - Ênfase5 2 6 2 3" xfId="2147"/>
    <cellStyle name="40% - Ênfase5 2 6 2 4" xfId="3790"/>
    <cellStyle name="40% - Ênfase5 2 6 3" xfId="929"/>
    <cellStyle name="40% - Ênfase5 2 6 3 2" xfId="2549"/>
    <cellStyle name="40% - Ênfase5 2 6 3 3" xfId="4192"/>
    <cellStyle name="40% - Ênfase5 2 6 4" xfId="1303"/>
    <cellStyle name="40% - Ênfase5 2 6 4 2" xfId="2920"/>
    <cellStyle name="40% - Ênfase5 2 6 4 3" xfId="4563"/>
    <cellStyle name="40% - Ênfase5 2 6 5" xfId="1935"/>
    <cellStyle name="40% - Ênfase5 2 6 6" xfId="3578"/>
    <cellStyle name="40% - Ênfase5 2 7" xfId="333"/>
    <cellStyle name="40% - Ênfase5 2 7 2" xfId="951"/>
    <cellStyle name="40% - Ênfase5 2 7 2 2" xfId="2571"/>
    <cellStyle name="40% - Ênfase5 2 7 2 3" xfId="4214"/>
    <cellStyle name="40% - Ênfase5 2 7 3" xfId="1323"/>
    <cellStyle name="40% - Ênfase5 2 7 3 2" xfId="2940"/>
    <cellStyle name="40% - Ênfase5 2 7 3 3" xfId="4583"/>
    <cellStyle name="40% - Ênfase5 2 7 4" xfId="1955"/>
    <cellStyle name="40% - Ênfase5 2 7 5" xfId="3598"/>
    <cellStyle name="40% - Ênfase5 2 8" xfId="973"/>
    <cellStyle name="40% - Ênfase5 2 8 2" xfId="1611"/>
    <cellStyle name="40% - Ênfase5 2 8 2 2" xfId="3228"/>
    <cellStyle name="40% - Ênfase5 2 8 2 3" xfId="4871"/>
    <cellStyle name="40% - Ênfase5 2 8 3" xfId="2593"/>
    <cellStyle name="40% - Ênfase5 2 8 4" xfId="4236"/>
    <cellStyle name="40% - Ênfase5 2 9" xfId="995"/>
    <cellStyle name="40% - Ênfase5 2 9 2" xfId="1633"/>
    <cellStyle name="40% - Ênfase5 2 9 2 2" xfId="3250"/>
    <cellStyle name="40% - Ênfase5 2 9 2 3" xfId="4893"/>
    <cellStyle name="40% - Ênfase5 2 9 3" xfId="2615"/>
    <cellStyle name="40% - Ênfase5 2 9 4" xfId="4258"/>
    <cellStyle name="40% - Ênfase5 3" xfId="5165"/>
    <cellStyle name="40% - Ênfase5 4" xfId="5166"/>
    <cellStyle name="40% - Ênfase5 5" xfId="5167"/>
    <cellStyle name="40% - Ênfase5 6" xfId="5168"/>
    <cellStyle name="40% - Ênfase5 7" xfId="5169"/>
    <cellStyle name="40% - Ênfase5 8" xfId="5170"/>
    <cellStyle name="40% - Ênfase5 9" xfId="5171"/>
    <cellStyle name="40% - Ênfase6 10" xfId="5172"/>
    <cellStyle name="40% - Ênfase6 11" xfId="5173"/>
    <cellStyle name="40% - Ênfase6 12" xfId="5174"/>
    <cellStyle name="40% - Ênfase6 13" xfId="5175"/>
    <cellStyle name="40% - Ênfase6 14" xfId="5176"/>
    <cellStyle name="40% - Ênfase6 15" xfId="5177"/>
    <cellStyle name="40% - Ênfase6 16" xfId="5178"/>
    <cellStyle name="40% - Ênfase6 17" xfId="5179"/>
    <cellStyle name="40% - Ênfase6 2" xfId="309"/>
    <cellStyle name="40% - Ênfase6 2 10" xfId="1018"/>
    <cellStyle name="40% - Ênfase6 2 10 2" xfId="1656"/>
    <cellStyle name="40% - Ênfase6 2 10 2 2" xfId="3273"/>
    <cellStyle name="40% - Ênfase6 2 10 2 3" xfId="4916"/>
    <cellStyle name="40% - Ênfase6 2 10 3" xfId="2638"/>
    <cellStyle name="40% - Ênfase6 2 10 4" xfId="4281"/>
    <cellStyle name="40% - Ênfase6 2 11" xfId="1040"/>
    <cellStyle name="40% - Ênfase6 2 11 2" xfId="1678"/>
    <cellStyle name="40% - Ênfase6 2 11 2 2" xfId="3295"/>
    <cellStyle name="40% - Ênfase6 2 11 2 3" xfId="4938"/>
    <cellStyle name="40% - Ênfase6 2 11 3" xfId="2660"/>
    <cellStyle name="40% - Ênfase6 2 11 4" xfId="4303"/>
    <cellStyle name="40% - Ênfase6 2 12" xfId="1065"/>
    <cellStyle name="40% - Ênfase6 2 12 2" xfId="1700"/>
    <cellStyle name="40% - Ênfase6 2 12 2 2" xfId="3317"/>
    <cellStyle name="40% - Ênfase6 2 12 2 3" xfId="4960"/>
    <cellStyle name="40% - Ênfase6 2 12 3" xfId="2685"/>
    <cellStyle name="40% - Ênfase6 2 12 4" xfId="4328"/>
    <cellStyle name="40% - Ênfase6 2 13" xfId="1088"/>
    <cellStyle name="40% - Ênfase6 2 13 2" xfId="1722"/>
    <cellStyle name="40% - Ênfase6 2 13 2 2" xfId="3339"/>
    <cellStyle name="40% - Ênfase6 2 13 2 3" xfId="4982"/>
    <cellStyle name="40% - Ênfase6 2 13 3" xfId="2708"/>
    <cellStyle name="40% - Ênfase6 2 13 4" xfId="4351"/>
    <cellStyle name="40% - Ênfase6 2 14" xfId="738"/>
    <cellStyle name="40% - Ênfase6 2 14 2" xfId="1535"/>
    <cellStyle name="40% - Ênfase6 2 14 2 2" xfId="3152"/>
    <cellStyle name="40% - Ênfase6 2 14 2 3" xfId="4795"/>
    <cellStyle name="40% - Ênfase6 2 14 3" xfId="2358"/>
    <cellStyle name="40% - Ênfase6 2 14 4" xfId="4001"/>
    <cellStyle name="40% - Ênfase6 2 15" xfId="547"/>
    <cellStyle name="40% - Ênfase6 2 15 2" xfId="2167"/>
    <cellStyle name="40% - Ênfase6 2 15 3" xfId="3810"/>
    <cellStyle name="40% - Ênfase6 2 16" xfId="1109"/>
    <cellStyle name="40% - Ênfase6 2 16 2" xfId="2729"/>
    <cellStyle name="40% - Ênfase6 2 16 3" xfId="4372"/>
    <cellStyle name="40% - Ênfase6 2 17" xfId="1743"/>
    <cellStyle name="40% - Ênfase6 2 18" xfId="3386"/>
    <cellStyle name="40% - Ênfase6 2 19" xfId="5425"/>
    <cellStyle name="40% - Ênfase6 2 2" xfId="251"/>
    <cellStyle name="40% - Ênfase6 2 2 2" xfId="88"/>
    <cellStyle name="40% - Ênfase6 2 2 2 2" xfId="455"/>
    <cellStyle name="40% - Ênfase6 2 2 2 2 2" xfId="831"/>
    <cellStyle name="40% - Ênfase6 2 2 2 2 2 2" xfId="2451"/>
    <cellStyle name="40% - Ênfase6 2 2 2 2 2 3" xfId="4094"/>
    <cellStyle name="40% - Ênfase6 2 2 2 2 3" xfId="1443"/>
    <cellStyle name="40% - Ênfase6 2 2 2 2 3 2" xfId="3060"/>
    <cellStyle name="40% - Ênfase6 2 2 2 2 3 3" xfId="4703"/>
    <cellStyle name="40% - Ênfase6 2 2 2 2 4" xfId="2075"/>
    <cellStyle name="40% - Ênfase6 2 2 2 2 5" xfId="3718"/>
    <cellStyle name="40% - Ênfase6 2 2 2 3" xfId="640"/>
    <cellStyle name="40% - Ênfase6 2 2 2 3 2" xfId="2260"/>
    <cellStyle name="40% - Ênfase6 2 2 2 3 3" xfId="3903"/>
    <cellStyle name="40% - Ênfase6 2 2 2 4" xfId="1231"/>
    <cellStyle name="40% - Ênfase6 2 2 2 4 2" xfId="2848"/>
    <cellStyle name="40% - Ênfase6 2 2 2 4 3" xfId="4491"/>
    <cellStyle name="40% - Ênfase6 2 2 2 5" xfId="1863"/>
    <cellStyle name="40% - Ênfase6 2 2 2 6" xfId="3506"/>
    <cellStyle name="40% - Ênfase6 2 2 2 7" xfId="5518"/>
    <cellStyle name="40% - Ênfase6 2 2 3" xfId="359"/>
    <cellStyle name="40% - Ênfase6 2 2 3 2" xfId="879"/>
    <cellStyle name="40% - Ênfase6 2 2 3 2 2" xfId="1584"/>
    <cellStyle name="40% - Ênfase6 2 2 3 2 2 2" xfId="3201"/>
    <cellStyle name="40% - Ênfase6 2 2 3 2 2 3" xfId="4844"/>
    <cellStyle name="40% - Ênfase6 2 2 3 2 3" xfId="2499"/>
    <cellStyle name="40% - Ênfase6 2 2 3 2 4" xfId="4142"/>
    <cellStyle name="40% - Ênfase6 2 2 3 3" xfId="689"/>
    <cellStyle name="40% - Ênfase6 2 2 3 3 2" xfId="2309"/>
    <cellStyle name="40% - Ênfase6 2 2 3 3 3" xfId="3952"/>
    <cellStyle name="40% - Ênfase6 2 2 3 4" xfId="1348"/>
    <cellStyle name="40% - Ênfase6 2 2 3 4 2" xfId="2965"/>
    <cellStyle name="40% - Ênfase6 2 2 3 4 3" xfId="4608"/>
    <cellStyle name="40% - Ênfase6 2 2 3 5" xfId="1980"/>
    <cellStyle name="40% - Ênfase6 2 2 3 6" xfId="3623"/>
    <cellStyle name="40% - Ênfase6 2 2 4" xfId="761"/>
    <cellStyle name="40% - Ênfase6 2 2 4 2" xfId="1558"/>
    <cellStyle name="40% - Ênfase6 2 2 4 2 2" xfId="3175"/>
    <cellStyle name="40% - Ênfase6 2 2 4 2 3" xfId="4818"/>
    <cellStyle name="40% - Ênfase6 2 2 4 3" xfId="2381"/>
    <cellStyle name="40% - Ênfase6 2 2 4 4" xfId="4024"/>
    <cellStyle name="40% - Ênfase6 2 2 5" xfId="570"/>
    <cellStyle name="40% - Ênfase6 2 2 5 2" xfId="2190"/>
    <cellStyle name="40% - Ênfase6 2 2 5 3" xfId="3833"/>
    <cellStyle name="40% - Ênfase6 2 2 6" xfId="1132"/>
    <cellStyle name="40% - Ênfase6 2 2 6 2" xfId="2752"/>
    <cellStyle name="40% - Ênfase6 2 2 6 3" xfId="4395"/>
    <cellStyle name="40% - Ênfase6 2 2 7" xfId="1766"/>
    <cellStyle name="40% - Ênfase6 2 2 8" xfId="3410"/>
    <cellStyle name="40% - Ênfase6 2 2 9" xfId="5448"/>
    <cellStyle name="40% - Ênfase6 2 3" xfId="235"/>
    <cellStyle name="40% - Ênfase6 2 3 2" xfId="66"/>
    <cellStyle name="40% - Ênfase6 2 3 2 2" xfId="477"/>
    <cellStyle name="40% - Ênfase6 2 3 2 2 2" xfId="901"/>
    <cellStyle name="40% - Ênfase6 2 3 2 2 2 2" xfId="2521"/>
    <cellStyle name="40% - Ênfase6 2 3 2 2 2 3" xfId="4164"/>
    <cellStyle name="40% - Ênfase6 2 3 2 2 3" xfId="1465"/>
    <cellStyle name="40% - Ênfase6 2 3 2 2 3 2" xfId="3082"/>
    <cellStyle name="40% - Ênfase6 2 3 2 2 3 3" xfId="4725"/>
    <cellStyle name="40% - Ênfase6 2 3 2 2 4" xfId="2097"/>
    <cellStyle name="40% - Ênfase6 2 3 2 2 5" xfId="3740"/>
    <cellStyle name="40% - Ênfase6 2 3 2 3" xfId="711"/>
    <cellStyle name="40% - Ênfase6 2 3 2 3 2" xfId="2331"/>
    <cellStyle name="40% - Ênfase6 2 3 2 3 3" xfId="3974"/>
    <cellStyle name="40% - Ênfase6 2 3 2 4" xfId="1253"/>
    <cellStyle name="40% - Ênfase6 2 3 2 4 2" xfId="2870"/>
    <cellStyle name="40% - Ênfase6 2 3 2 4 3" xfId="4513"/>
    <cellStyle name="40% - Ênfase6 2 3 2 5" xfId="1885"/>
    <cellStyle name="40% - Ênfase6 2 3 2 6" xfId="3528"/>
    <cellStyle name="40% - Ênfase6 2 3 3" xfId="381"/>
    <cellStyle name="40% - Ênfase6 2 3 3 2" xfId="785"/>
    <cellStyle name="40% - Ênfase6 2 3 3 2 2" xfId="2405"/>
    <cellStyle name="40% - Ênfase6 2 3 3 2 3" xfId="4048"/>
    <cellStyle name="40% - Ênfase6 2 3 3 3" xfId="1370"/>
    <cellStyle name="40% - Ênfase6 2 3 3 3 2" xfId="2987"/>
    <cellStyle name="40% - Ênfase6 2 3 3 3 3" xfId="4630"/>
    <cellStyle name="40% - Ênfase6 2 3 3 4" xfId="2002"/>
    <cellStyle name="40% - Ênfase6 2 3 3 5" xfId="3645"/>
    <cellStyle name="40% - Ênfase6 2 3 4" xfId="594"/>
    <cellStyle name="40% - Ênfase6 2 3 4 2" xfId="2214"/>
    <cellStyle name="40% - Ênfase6 2 3 4 3" xfId="3857"/>
    <cellStyle name="40% - Ênfase6 2 3 5" xfId="1154"/>
    <cellStyle name="40% - Ênfase6 2 3 5 2" xfId="2774"/>
    <cellStyle name="40% - Ênfase6 2 3 5 3" xfId="4417"/>
    <cellStyle name="40% - Ênfase6 2 3 6" xfId="1788"/>
    <cellStyle name="40% - Ênfase6 2 3 7" xfId="3432"/>
    <cellStyle name="40% - Ênfase6 2 3 8" xfId="5472"/>
    <cellStyle name="40% - Ênfase6 2 4" xfId="191"/>
    <cellStyle name="40% - Ênfase6 2 4 2" xfId="34"/>
    <cellStyle name="40% - Ênfase6 2 4 2 2" xfId="508"/>
    <cellStyle name="40% - Ênfase6 2 4 2 2 2" xfId="1496"/>
    <cellStyle name="40% - Ênfase6 2 4 2 2 2 2" xfId="3113"/>
    <cellStyle name="40% - Ênfase6 2 4 2 2 2 3" xfId="4756"/>
    <cellStyle name="40% - Ênfase6 2 4 2 2 3" xfId="2128"/>
    <cellStyle name="40% - Ênfase6 2 4 2 2 4" xfId="3771"/>
    <cellStyle name="40% - Ênfase6 2 4 2 3" xfId="808"/>
    <cellStyle name="40% - Ênfase6 2 4 2 3 2" xfId="2428"/>
    <cellStyle name="40% - Ênfase6 2 4 2 3 3" xfId="4071"/>
    <cellStyle name="40% - Ênfase6 2 4 2 4" xfId="1284"/>
    <cellStyle name="40% - Ênfase6 2 4 2 4 2" xfId="2901"/>
    <cellStyle name="40% - Ênfase6 2 4 2 4 3" xfId="4544"/>
    <cellStyle name="40% - Ênfase6 2 4 2 5" xfId="1916"/>
    <cellStyle name="40% - Ênfase6 2 4 2 6" xfId="3559"/>
    <cellStyle name="40% - Ênfase6 2 4 3" xfId="413"/>
    <cellStyle name="40% - Ênfase6 2 4 3 2" xfId="1401"/>
    <cellStyle name="40% - Ênfase6 2 4 3 2 2" xfId="3018"/>
    <cellStyle name="40% - Ênfase6 2 4 3 2 3" xfId="4661"/>
    <cellStyle name="40% - Ênfase6 2 4 3 3" xfId="2033"/>
    <cellStyle name="40% - Ênfase6 2 4 3 4" xfId="3676"/>
    <cellStyle name="40% - Ênfase6 2 4 4" xfId="617"/>
    <cellStyle name="40% - Ênfase6 2 4 4 2" xfId="2237"/>
    <cellStyle name="40% - Ênfase6 2 4 4 3" xfId="3880"/>
    <cellStyle name="40% - Ênfase6 2 4 5" xfId="1185"/>
    <cellStyle name="40% - Ênfase6 2 4 5 2" xfId="2805"/>
    <cellStyle name="40% - Ênfase6 2 4 5 3" xfId="4448"/>
    <cellStyle name="40% - Ênfase6 2 4 6" xfId="1819"/>
    <cellStyle name="40% - Ênfase6 2 4 7" xfId="3463"/>
    <cellStyle name="40% - Ênfase6 2 4 8" xfId="5495"/>
    <cellStyle name="40% - Ênfase6 2 5" xfId="112"/>
    <cellStyle name="40% - Ênfase6 2 5 2" xfId="432"/>
    <cellStyle name="40% - Ênfase6 2 5 2 2" xfId="856"/>
    <cellStyle name="40% - Ênfase6 2 5 2 2 2" xfId="2476"/>
    <cellStyle name="40% - Ênfase6 2 5 2 2 3" xfId="4119"/>
    <cellStyle name="40% - Ênfase6 2 5 2 3" xfId="1420"/>
    <cellStyle name="40% - Ênfase6 2 5 2 3 2" xfId="3037"/>
    <cellStyle name="40% - Ênfase6 2 5 2 3 3" xfId="4680"/>
    <cellStyle name="40% - Ênfase6 2 5 2 4" xfId="2052"/>
    <cellStyle name="40% - Ênfase6 2 5 2 5" xfId="3695"/>
    <cellStyle name="40% - Ênfase6 2 5 3" xfId="666"/>
    <cellStyle name="40% - Ênfase6 2 5 3 2" xfId="2286"/>
    <cellStyle name="40% - Ênfase6 2 5 3 3" xfId="3929"/>
    <cellStyle name="40% - Ênfase6 2 5 4" xfId="1208"/>
    <cellStyle name="40% - Ênfase6 2 5 4 2" xfId="2825"/>
    <cellStyle name="40% - Ênfase6 2 5 4 3" xfId="4468"/>
    <cellStyle name="40% - Ênfase6 2 5 5" xfId="1840"/>
    <cellStyle name="40% - Ênfase6 2 5 6" xfId="3483"/>
    <cellStyle name="40% - Ênfase6 2 5 7" xfId="5543"/>
    <cellStyle name="40% - Ênfase6 2 6" xfId="17"/>
    <cellStyle name="40% - Ênfase6 2 6 2" xfId="528"/>
    <cellStyle name="40% - Ênfase6 2 6 2 2" xfId="1516"/>
    <cellStyle name="40% - Ênfase6 2 6 2 2 2" xfId="3133"/>
    <cellStyle name="40% - Ênfase6 2 6 2 2 3" xfId="4776"/>
    <cellStyle name="40% - Ênfase6 2 6 2 3" xfId="2148"/>
    <cellStyle name="40% - Ênfase6 2 6 2 4" xfId="3791"/>
    <cellStyle name="40% - Ênfase6 2 6 3" xfId="930"/>
    <cellStyle name="40% - Ênfase6 2 6 3 2" xfId="2550"/>
    <cellStyle name="40% - Ênfase6 2 6 3 3" xfId="4193"/>
    <cellStyle name="40% - Ênfase6 2 6 4" xfId="1304"/>
    <cellStyle name="40% - Ênfase6 2 6 4 2" xfId="2921"/>
    <cellStyle name="40% - Ênfase6 2 6 4 3" xfId="4564"/>
    <cellStyle name="40% - Ênfase6 2 6 5" xfId="1936"/>
    <cellStyle name="40% - Ênfase6 2 6 6" xfId="3579"/>
    <cellStyle name="40% - Ênfase6 2 7" xfId="334"/>
    <cellStyle name="40% - Ênfase6 2 7 2" xfId="952"/>
    <cellStyle name="40% - Ênfase6 2 7 2 2" xfId="2572"/>
    <cellStyle name="40% - Ênfase6 2 7 2 3" xfId="4215"/>
    <cellStyle name="40% - Ênfase6 2 7 3" xfId="1324"/>
    <cellStyle name="40% - Ênfase6 2 7 3 2" xfId="2941"/>
    <cellStyle name="40% - Ênfase6 2 7 3 3" xfId="4584"/>
    <cellStyle name="40% - Ênfase6 2 7 4" xfId="1956"/>
    <cellStyle name="40% - Ênfase6 2 7 5" xfId="3599"/>
    <cellStyle name="40% - Ênfase6 2 8" xfId="974"/>
    <cellStyle name="40% - Ênfase6 2 8 2" xfId="1612"/>
    <cellStyle name="40% - Ênfase6 2 8 2 2" xfId="3229"/>
    <cellStyle name="40% - Ênfase6 2 8 2 3" xfId="4872"/>
    <cellStyle name="40% - Ênfase6 2 8 3" xfId="2594"/>
    <cellStyle name="40% - Ênfase6 2 8 4" xfId="4237"/>
    <cellStyle name="40% - Ênfase6 2 9" xfId="996"/>
    <cellStyle name="40% - Ênfase6 2 9 2" xfId="1634"/>
    <cellStyle name="40% - Ênfase6 2 9 2 2" xfId="3251"/>
    <cellStyle name="40% - Ênfase6 2 9 2 3" xfId="4894"/>
    <cellStyle name="40% - Ênfase6 2 9 3" xfId="2616"/>
    <cellStyle name="40% - Ênfase6 2 9 4" xfId="4259"/>
    <cellStyle name="40% - Ênfase6 3" xfId="5180"/>
    <cellStyle name="40% - Ênfase6 4" xfId="5181"/>
    <cellStyle name="40% - Ênfase6 5" xfId="5182"/>
    <cellStyle name="40% - Ênfase6 6" xfId="5183"/>
    <cellStyle name="40% - Ênfase6 7" xfId="5184"/>
    <cellStyle name="40% - Ênfase6 8" xfId="5185"/>
    <cellStyle name="40% - Ênfase6 9" xfId="5186"/>
    <cellStyle name="60% - Accent1" xfId="5187"/>
    <cellStyle name="60% - Accent2" xfId="5188"/>
    <cellStyle name="60% - Accent3" xfId="5189"/>
    <cellStyle name="60% - Accent4" xfId="5190"/>
    <cellStyle name="60% - Accent5" xfId="5191"/>
    <cellStyle name="60% - Accent6" xfId="5192"/>
    <cellStyle name="60% - Ênfase1 2" xfId="5193"/>
    <cellStyle name="60% - Ênfase2 2" xfId="5194"/>
    <cellStyle name="60% - Ênfase3 2" xfId="5195"/>
    <cellStyle name="60% - Ênfase4 2" xfId="5196"/>
    <cellStyle name="60% - Ênfase5 2" xfId="5197"/>
    <cellStyle name="60% - Ênfase6 2" xfId="5198"/>
    <cellStyle name="Accent1" xfId="5199"/>
    <cellStyle name="Accent2" xfId="5200"/>
    <cellStyle name="Accent3" xfId="5201"/>
    <cellStyle name="Accent4" xfId="5202"/>
    <cellStyle name="Accent5" xfId="5203"/>
    <cellStyle name="Accent6" xfId="5204"/>
    <cellStyle name="Bad" xfId="5205"/>
    <cellStyle name="BOLETIM" xfId="5206"/>
    <cellStyle name="Bom 2" xfId="5207"/>
    <cellStyle name="Calculation" xfId="5208"/>
    <cellStyle name="Cálculo 2" xfId="5209"/>
    <cellStyle name="Célula de Verificação 2" xfId="5210"/>
    <cellStyle name="Célula Vinculada 2" xfId="5211"/>
    <cellStyle name="Check Cell" xfId="5212"/>
    <cellStyle name="Comma0" xfId="5213"/>
    <cellStyle name="Currency0" xfId="5214"/>
    <cellStyle name="Data" xfId="182"/>
    <cellStyle name="Data 2" xfId="5215"/>
    <cellStyle name="Date" xfId="5216"/>
    <cellStyle name="Ênfase1 2" xfId="5217"/>
    <cellStyle name="Ênfase2 2" xfId="5218"/>
    <cellStyle name="Ênfase3 2" xfId="5219"/>
    <cellStyle name="Ênfase4 2" xfId="5220"/>
    <cellStyle name="Ênfase5 2" xfId="5221"/>
    <cellStyle name="Ênfase6 2" xfId="5222"/>
    <cellStyle name="Entrada 2" xfId="5223"/>
    <cellStyle name="Euro" xfId="5224"/>
    <cellStyle name="Euro 2" xfId="5225"/>
    <cellStyle name="Excel Built-in 20% - Accent1" xfId="5226"/>
    <cellStyle name="Excel Built-in 20% - Accent2" xfId="5227"/>
    <cellStyle name="Excel Built-in 20% - Accent3" xfId="5228"/>
    <cellStyle name="Excel Built-in 20% - Accent4" xfId="5229"/>
    <cellStyle name="Excel Built-in 20% - Accent5" xfId="5230"/>
    <cellStyle name="Excel Built-in 20% - Accent6" xfId="5231"/>
    <cellStyle name="Excel Built-in 40% - Accent1" xfId="5232"/>
    <cellStyle name="Excel Built-in 40% - Accent2" xfId="5233"/>
    <cellStyle name="Excel Built-in 40% - Accent3" xfId="5234"/>
    <cellStyle name="Excel Built-in 40% - Accent4" xfId="5235"/>
    <cellStyle name="Excel Built-in 40% - Accent5" xfId="5236"/>
    <cellStyle name="Excel Built-in 40% - Accent6" xfId="5237"/>
    <cellStyle name="Excel Built-in 60% - Accent1" xfId="5238"/>
    <cellStyle name="Excel Built-in 60% - Accent2" xfId="5239"/>
    <cellStyle name="Excel Built-in 60% - Accent3" xfId="5240"/>
    <cellStyle name="Excel Built-in 60% - Accent4" xfId="5241"/>
    <cellStyle name="Excel Built-in 60% - Accent5" xfId="5242"/>
    <cellStyle name="Excel Built-in 60% - Accent6" xfId="5243"/>
    <cellStyle name="Excel Built-in Accent1" xfId="5244"/>
    <cellStyle name="Excel Built-in Accent2" xfId="5245"/>
    <cellStyle name="Excel Built-in Accent3" xfId="5246"/>
    <cellStyle name="Excel Built-in Accent4" xfId="5247"/>
    <cellStyle name="Excel Built-in Accent5" xfId="5248"/>
    <cellStyle name="Excel Built-in Accent6" xfId="5249"/>
    <cellStyle name="Excel Built-in Bad" xfId="5250"/>
    <cellStyle name="Excel Built-in Calculation" xfId="5251"/>
    <cellStyle name="Excel Built-in Check Cell" xfId="5252"/>
    <cellStyle name="Excel Built-in Comma" xfId="5253"/>
    <cellStyle name="Excel Built-in Currency" xfId="5254"/>
    <cellStyle name="Excel Built-in Excel Built-in Excel Built-in Excel Built-in 20% - Accent2" xfId="233"/>
    <cellStyle name="Excel Built-in Excel Built-in Excel Built-in Excel Built-in Good" xfId="232"/>
    <cellStyle name="Excel Built-in Explanatory Text" xfId="5255"/>
    <cellStyle name="Excel Built-in Good" xfId="5256"/>
    <cellStyle name="Excel Built-in Heading 1" xfId="5257"/>
    <cellStyle name="Excel Built-in Heading 2" xfId="5258"/>
    <cellStyle name="Excel Built-in Heading 3" xfId="5259"/>
    <cellStyle name="Excel Built-in Heading 4" xfId="5260"/>
    <cellStyle name="Excel Built-in Input" xfId="5261"/>
    <cellStyle name="Excel Built-in Linked Cell" xfId="5262"/>
    <cellStyle name="Excel Built-in Neutral" xfId="5263"/>
    <cellStyle name="Excel Built-in Normal" xfId="5264"/>
    <cellStyle name="Excel Built-in Normal 2" xfId="5265"/>
    <cellStyle name="Excel Built-in Output" xfId="5266"/>
    <cellStyle name="Excel Built-in Percent" xfId="5267"/>
    <cellStyle name="Excel Built-in Title" xfId="5268"/>
    <cellStyle name="Excel Built-in Total" xfId="5269"/>
    <cellStyle name="Excel Built-in Warning Text" xfId="5270"/>
    <cellStyle name="Excel_BuiltIn_Comma" xfId="308"/>
    <cellStyle name="Explanatory Text" xfId="5271"/>
    <cellStyle name="Fixed" xfId="5272"/>
    <cellStyle name="Fixo" xfId="180"/>
    <cellStyle name="Fixo 2" xfId="5273"/>
    <cellStyle name="Good" xfId="5274"/>
    <cellStyle name="GreyOrWhite" xfId="5275"/>
    <cellStyle name="Heading" xfId="307"/>
    <cellStyle name="Heading (user)" xfId="306"/>
    <cellStyle name="Heading 1" xfId="5276"/>
    <cellStyle name="Heading 2" xfId="3371"/>
    <cellStyle name="Heading 3" xfId="5277"/>
    <cellStyle name="Heading 4" xfId="5278"/>
    <cellStyle name="Heading 5" xfId="5279"/>
    <cellStyle name="Heading1" xfId="305"/>
    <cellStyle name="Heading1 (user)" xfId="304"/>
    <cellStyle name="Heading1 2" xfId="3365"/>
    <cellStyle name="Hiperlink 2" xfId="399"/>
    <cellStyle name="Hiperlink 2 2" xfId="3356"/>
    <cellStyle name="Hyperlink 2" xfId="181"/>
    <cellStyle name="Incorreto 2" xfId="5280"/>
    <cellStyle name="Indefinido" xfId="5281"/>
    <cellStyle name="Input" xfId="5282"/>
    <cellStyle name="Linked Cell" xfId="5283"/>
    <cellStyle name="material" xfId="5284"/>
    <cellStyle name="Moeda 10" xfId="5285"/>
    <cellStyle name="Moeda 11" xfId="5286"/>
    <cellStyle name="Moeda 12" xfId="5287"/>
    <cellStyle name="Moeda 13" xfId="5288"/>
    <cellStyle name="Moeda 14" xfId="5289"/>
    <cellStyle name="Moeda 15" xfId="5290"/>
    <cellStyle name="Moeda 16" xfId="5291"/>
    <cellStyle name="Moeda 2" xfId="323"/>
    <cellStyle name="Moeda 2 2" xfId="3354"/>
    <cellStyle name="Moeda 2 2 2" xfId="5292"/>
    <cellStyle name="Moeda 2 2 2 2" xfId="5293"/>
    <cellStyle name="Moeda 2 3" xfId="5294"/>
    <cellStyle name="Moeda 2 4" xfId="5295"/>
    <cellStyle name="Moeda 2 5" xfId="5296"/>
    <cellStyle name="Moeda 3" xfId="230"/>
    <cellStyle name="Moeda 3 2" xfId="231"/>
    <cellStyle name="Moeda 3 2 2" xfId="5297"/>
    <cellStyle name="Moeda 3 3" xfId="3363"/>
    <cellStyle name="Moeda 3 4" xfId="5298"/>
    <cellStyle name="Moeda 3 5" xfId="5299"/>
    <cellStyle name="Moeda 4" xfId="53"/>
    <cellStyle name="Moeda 4 2" xfId="5300"/>
    <cellStyle name="Moeda 4 3" xfId="5301"/>
    <cellStyle name="Moeda 5" xfId="5302"/>
    <cellStyle name="Moeda 6" xfId="5303"/>
    <cellStyle name="Moeda 7" xfId="5304"/>
    <cellStyle name="Moeda 8" xfId="5305"/>
    <cellStyle name="Moeda 9" xfId="5306"/>
    <cellStyle name="Moeda0" xfId="5307"/>
    <cellStyle name="Neutra 2" xfId="5308"/>
    <cellStyle name="Neutral" xfId="5309"/>
    <cellStyle name="Normal" xfId="0" builtinId="0"/>
    <cellStyle name="Normal 10" xfId="278"/>
    <cellStyle name="Normal 10 2" xfId="253"/>
    <cellStyle name="Normal 10 2 2" xfId="5310"/>
    <cellStyle name="Normal 10 3" xfId="5311"/>
    <cellStyle name="Normal 11" xfId="279"/>
    <cellStyle name="Normal 11 10" xfId="1026"/>
    <cellStyle name="Normal 11 10 2" xfId="1664"/>
    <cellStyle name="Normal 11 10 2 2" xfId="3281"/>
    <cellStyle name="Normal 11 10 2 3" xfId="4924"/>
    <cellStyle name="Normal 11 10 3" xfId="2646"/>
    <cellStyle name="Normal 11 10 4" xfId="4289"/>
    <cellStyle name="Normal 11 11" xfId="1048"/>
    <cellStyle name="Normal 11 11 2" xfId="1686"/>
    <cellStyle name="Normal 11 11 2 2" xfId="3303"/>
    <cellStyle name="Normal 11 11 2 3" xfId="4946"/>
    <cellStyle name="Normal 11 11 3" xfId="2668"/>
    <cellStyle name="Normal 11 11 4" xfId="4311"/>
    <cellStyle name="Normal 11 12" xfId="1073"/>
    <cellStyle name="Normal 11 12 2" xfId="1708"/>
    <cellStyle name="Normal 11 12 2 2" xfId="3325"/>
    <cellStyle name="Normal 11 12 2 3" xfId="4968"/>
    <cellStyle name="Normal 11 12 3" xfId="2693"/>
    <cellStyle name="Normal 11 12 4" xfId="4336"/>
    <cellStyle name="Normal 11 13" xfId="1096"/>
    <cellStyle name="Normal 11 13 2" xfId="1730"/>
    <cellStyle name="Normal 11 13 2 2" xfId="3347"/>
    <cellStyle name="Normal 11 13 2 3" xfId="4990"/>
    <cellStyle name="Normal 11 13 3" xfId="2716"/>
    <cellStyle name="Normal 11 13 4" xfId="4359"/>
    <cellStyle name="Normal 11 14" xfId="746"/>
    <cellStyle name="Normal 11 14 2" xfId="1543"/>
    <cellStyle name="Normal 11 14 2 2" xfId="3160"/>
    <cellStyle name="Normal 11 14 2 3" xfId="4803"/>
    <cellStyle name="Normal 11 14 3" xfId="2366"/>
    <cellStyle name="Normal 11 14 4" xfId="4009"/>
    <cellStyle name="Normal 11 15" xfId="555"/>
    <cellStyle name="Normal 11 15 2" xfId="2175"/>
    <cellStyle name="Normal 11 15 3" xfId="3818"/>
    <cellStyle name="Normal 11 16" xfId="1117"/>
    <cellStyle name="Normal 11 16 2" xfId="2737"/>
    <cellStyle name="Normal 11 16 3" xfId="4380"/>
    <cellStyle name="Normal 11 17" xfId="1751"/>
    <cellStyle name="Normal 11 18" xfId="3394"/>
    <cellStyle name="Normal 11 19" xfId="5433"/>
    <cellStyle name="Normal 11 2" xfId="252"/>
    <cellStyle name="Normal 11 2 2" xfId="84"/>
    <cellStyle name="Normal 11 2 2 2" xfId="463"/>
    <cellStyle name="Normal 11 2 2 2 2" xfId="839"/>
    <cellStyle name="Normal 11 2 2 2 2 2" xfId="2459"/>
    <cellStyle name="Normal 11 2 2 2 2 3" xfId="4102"/>
    <cellStyle name="Normal 11 2 2 2 3" xfId="1451"/>
    <cellStyle name="Normal 11 2 2 2 3 2" xfId="3068"/>
    <cellStyle name="Normal 11 2 2 2 3 3" xfId="4711"/>
    <cellStyle name="Normal 11 2 2 2 4" xfId="2083"/>
    <cellStyle name="Normal 11 2 2 2 5" xfId="3726"/>
    <cellStyle name="Normal 11 2 2 3" xfId="648"/>
    <cellStyle name="Normal 11 2 2 3 2" xfId="2268"/>
    <cellStyle name="Normal 11 2 2 3 3" xfId="3911"/>
    <cellStyle name="Normal 11 2 2 4" xfId="1239"/>
    <cellStyle name="Normal 11 2 2 4 2" xfId="2856"/>
    <cellStyle name="Normal 11 2 2 4 3" xfId="4499"/>
    <cellStyle name="Normal 11 2 2 5" xfId="1871"/>
    <cellStyle name="Normal 11 2 2 6" xfId="3514"/>
    <cellStyle name="Normal 11 2 2 7" xfId="5526"/>
    <cellStyle name="Normal 11 2 3" xfId="367"/>
    <cellStyle name="Normal 11 2 3 2" xfId="887"/>
    <cellStyle name="Normal 11 2 3 2 2" xfId="1592"/>
    <cellStyle name="Normal 11 2 3 2 2 2" xfId="3209"/>
    <cellStyle name="Normal 11 2 3 2 2 3" xfId="4852"/>
    <cellStyle name="Normal 11 2 3 2 3" xfId="2507"/>
    <cellStyle name="Normal 11 2 3 2 4" xfId="4150"/>
    <cellStyle name="Normal 11 2 3 3" xfId="697"/>
    <cellStyle name="Normal 11 2 3 3 2" xfId="2317"/>
    <cellStyle name="Normal 11 2 3 3 3" xfId="3960"/>
    <cellStyle name="Normal 11 2 3 4" xfId="1356"/>
    <cellStyle name="Normal 11 2 3 4 2" xfId="2973"/>
    <cellStyle name="Normal 11 2 3 4 3" xfId="4616"/>
    <cellStyle name="Normal 11 2 3 5" xfId="1988"/>
    <cellStyle name="Normal 11 2 3 6" xfId="3631"/>
    <cellStyle name="Normal 11 2 4" xfId="769"/>
    <cellStyle name="Normal 11 2 4 2" xfId="1566"/>
    <cellStyle name="Normal 11 2 4 2 2" xfId="3183"/>
    <cellStyle name="Normal 11 2 4 2 3" xfId="4826"/>
    <cellStyle name="Normal 11 2 4 3" xfId="2389"/>
    <cellStyle name="Normal 11 2 4 4" xfId="4032"/>
    <cellStyle name="Normal 11 2 5" xfId="578"/>
    <cellStyle name="Normal 11 2 5 2" xfId="2198"/>
    <cellStyle name="Normal 11 2 5 3" xfId="3841"/>
    <cellStyle name="Normal 11 2 6" xfId="1140"/>
    <cellStyle name="Normal 11 2 6 2" xfId="2760"/>
    <cellStyle name="Normal 11 2 6 3" xfId="4403"/>
    <cellStyle name="Normal 11 2 7" xfId="1774"/>
    <cellStyle name="Normal 11 2 8" xfId="3418"/>
    <cellStyle name="Normal 11 2 9" xfId="5456"/>
    <cellStyle name="Normal 11 3" xfId="229"/>
    <cellStyle name="Normal 11 3 2" xfId="70"/>
    <cellStyle name="Normal 11 3 2 2" xfId="478"/>
    <cellStyle name="Normal 11 3 2 2 2" xfId="902"/>
    <cellStyle name="Normal 11 3 2 2 2 2" xfId="2522"/>
    <cellStyle name="Normal 11 3 2 2 2 3" xfId="4165"/>
    <cellStyle name="Normal 11 3 2 2 3" xfId="1466"/>
    <cellStyle name="Normal 11 3 2 2 3 2" xfId="3083"/>
    <cellStyle name="Normal 11 3 2 2 3 3" xfId="4726"/>
    <cellStyle name="Normal 11 3 2 2 4" xfId="2098"/>
    <cellStyle name="Normal 11 3 2 2 5" xfId="3741"/>
    <cellStyle name="Normal 11 3 2 3" xfId="712"/>
    <cellStyle name="Normal 11 3 2 3 2" xfId="2332"/>
    <cellStyle name="Normal 11 3 2 3 3" xfId="3975"/>
    <cellStyle name="Normal 11 3 2 4" xfId="1254"/>
    <cellStyle name="Normal 11 3 2 4 2" xfId="2871"/>
    <cellStyle name="Normal 11 3 2 4 3" xfId="4514"/>
    <cellStyle name="Normal 11 3 2 5" xfId="1886"/>
    <cellStyle name="Normal 11 3 2 6" xfId="3529"/>
    <cellStyle name="Normal 11 3 3" xfId="382"/>
    <cellStyle name="Normal 11 3 3 2" xfId="793"/>
    <cellStyle name="Normal 11 3 3 2 2" xfId="2413"/>
    <cellStyle name="Normal 11 3 3 2 3" xfId="4056"/>
    <cellStyle name="Normal 11 3 3 3" xfId="1371"/>
    <cellStyle name="Normal 11 3 3 3 2" xfId="2988"/>
    <cellStyle name="Normal 11 3 3 3 3" xfId="4631"/>
    <cellStyle name="Normal 11 3 3 4" xfId="2003"/>
    <cellStyle name="Normal 11 3 3 5" xfId="3646"/>
    <cellStyle name="Normal 11 3 4" xfId="602"/>
    <cellStyle name="Normal 11 3 4 2" xfId="2222"/>
    <cellStyle name="Normal 11 3 4 3" xfId="3865"/>
    <cellStyle name="Normal 11 3 5" xfId="1155"/>
    <cellStyle name="Normal 11 3 5 2" xfId="2775"/>
    <cellStyle name="Normal 11 3 5 3" xfId="4418"/>
    <cellStyle name="Normal 11 3 6" xfId="1789"/>
    <cellStyle name="Normal 11 3 7" xfId="3433"/>
    <cellStyle name="Normal 11 3 8" xfId="5480"/>
    <cellStyle name="Normal 11 4" xfId="104"/>
    <cellStyle name="Normal 11 4 2" xfId="440"/>
    <cellStyle name="Normal 11 4 2 2" xfId="816"/>
    <cellStyle name="Normal 11 4 2 2 2" xfId="2436"/>
    <cellStyle name="Normal 11 4 2 2 3" xfId="4079"/>
    <cellStyle name="Normal 11 4 2 3" xfId="1428"/>
    <cellStyle name="Normal 11 4 2 3 2" xfId="3045"/>
    <cellStyle name="Normal 11 4 2 3 3" xfId="4688"/>
    <cellStyle name="Normal 11 4 2 4" xfId="2060"/>
    <cellStyle name="Normal 11 4 2 5" xfId="3703"/>
    <cellStyle name="Normal 11 4 3" xfId="625"/>
    <cellStyle name="Normal 11 4 3 2" xfId="2245"/>
    <cellStyle name="Normal 11 4 3 3" xfId="3888"/>
    <cellStyle name="Normal 11 4 4" xfId="1216"/>
    <cellStyle name="Normal 11 4 4 2" xfId="2833"/>
    <cellStyle name="Normal 11 4 4 3" xfId="4476"/>
    <cellStyle name="Normal 11 4 5" xfId="1848"/>
    <cellStyle name="Normal 11 4 6" xfId="3491"/>
    <cellStyle name="Normal 11 4 7" xfId="5503"/>
    <cellStyle name="Normal 11 5" xfId="343"/>
    <cellStyle name="Normal 11 5 2" xfId="864"/>
    <cellStyle name="Normal 11 5 2 2" xfId="1569"/>
    <cellStyle name="Normal 11 5 2 2 2" xfId="3186"/>
    <cellStyle name="Normal 11 5 2 2 3" xfId="4829"/>
    <cellStyle name="Normal 11 5 2 3" xfId="2484"/>
    <cellStyle name="Normal 11 5 2 4" xfId="4127"/>
    <cellStyle name="Normal 11 5 3" xfId="674"/>
    <cellStyle name="Normal 11 5 3 2" xfId="2294"/>
    <cellStyle name="Normal 11 5 3 3" xfId="3937"/>
    <cellStyle name="Normal 11 5 4" xfId="1333"/>
    <cellStyle name="Normal 11 5 4 2" xfId="2950"/>
    <cellStyle name="Normal 11 5 4 3" xfId="4593"/>
    <cellStyle name="Normal 11 5 5" xfId="1965"/>
    <cellStyle name="Normal 11 5 6" xfId="3608"/>
    <cellStyle name="Normal 11 5 7" xfId="5551"/>
    <cellStyle name="Normal 11 6" xfId="938"/>
    <cellStyle name="Normal 11 6 2" xfId="1595"/>
    <cellStyle name="Normal 11 6 2 2" xfId="3212"/>
    <cellStyle name="Normal 11 6 2 3" xfId="4855"/>
    <cellStyle name="Normal 11 6 3" xfId="2558"/>
    <cellStyle name="Normal 11 6 4" xfId="4201"/>
    <cellStyle name="Normal 11 7" xfId="960"/>
    <cellStyle name="Normal 11 7 2" xfId="1598"/>
    <cellStyle name="Normal 11 7 2 2" xfId="3215"/>
    <cellStyle name="Normal 11 7 2 3" xfId="4858"/>
    <cellStyle name="Normal 11 7 3" xfId="2580"/>
    <cellStyle name="Normal 11 7 4" xfId="4223"/>
    <cellStyle name="Normal 11 8" xfId="982"/>
    <cellStyle name="Normal 11 8 2" xfId="1620"/>
    <cellStyle name="Normal 11 8 2 2" xfId="3237"/>
    <cellStyle name="Normal 11 8 2 3" xfId="4880"/>
    <cellStyle name="Normal 11 8 3" xfId="2602"/>
    <cellStyle name="Normal 11 8 4" xfId="4245"/>
    <cellStyle name="Normal 11 9" xfId="1004"/>
    <cellStyle name="Normal 11 9 2" xfId="1642"/>
    <cellStyle name="Normal 11 9 2 2" xfId="3259"/>
    <cellStyle name="Normal 11 9 2 3" xfId="4902"/>
    <cellStyle name="Normal 11 9 3" xfId="2624"/>
    <cellStyle name="Normal 11 9 4" xfId="4267"/>
    <cellStyle name="Normal 12" xfId="277"/>
    <cellStyle name="Normal 12 10" xfId="1027"/>
    <cellStyle name="Normal 12 10 2" xfId="1665"/>
    <cellStyle name="Normal 12 10 2 2" xfId="3282"/>
    <cellStyle name="Normal 12 10 2 3" xfId="4925"/>
    <cellStyle name="Normal 12 10 3" xfId="2647"/>
    <cellStyle name="Normal 12 10 4" xfId="4290"/>
    <cellStyle name="Normal 12 11" xfId="1049"/>
    <cellStyle name="Normal 12 11 2" xfId="1687"/>
    <cellStyle name="Normal 12 11 2 2" xfId="3304"/>
    <cellStyle name="Normal 12 11 2 3" xfId="4947"/>
    <cellStyle name="Normal 12 11 3" xfId="2669"/>
    <cellStyle name="Normal 12 11 4" xfId="4312"/>
    <cellStyle name="Normal 12 12" xfId="1074"/>
    <cellStyle name="Normal 12 12 2" xfId="1709"/>
    <cellStyle name="Normal 12 12 2 2" xfId="3326"/>
    <cellStyle name="Normal 12 12 2 3" xfId="4969"/>
    <cellStyle name="Normal 12 12 3" xfId="2694"/>
    <cellStyle name="Normal 12 12 4" xfId="4337"/>
    <cellStyle name="Normal 12 13" xfId="1097"/>
    <cellStyle name="Normal 12 13 2" xfId="1731"/>
    <cellStyle name="Normal 12 13 2 2" xfId="3348"/>
    <cellStyle name="Normal 12 13 2 3" xfId="4991"/>
    <cellStyle name="Normal 12 13 3" xfId="2717"/>
    <cellStyle name="Normal 12 13 4" xfId="4360"/>
    <cellStyle name="Normal 12 14" xfId="747"/>
    <cellStyle name="Normal 12 14 2" xfId="1544"/>
    <cellStyle name="Normal 12 14 2 2" xfId="3161"/>
    <cellStyle name="Normal 12 14 2 3" xfId="4804"/>
    <cellStyle name="Normal 12 14 3" xfId="2367"/>
    <cellStyle name="Normal 12 14 4" xfId="4010"/>
    <cellStyle name="Normal 12 15" xfId="556"/>
    <cellStyle name="Normal 12 15 2" xfId="2176"/>
    <cellStyle name="Normal 12 15 3" xfId="3819"/>
    <cellStyle name="Normal 12 16" xfId="1118"/>
    <cellStyle name="Normal 12 16 2" xfId="2738"/>
    <cellStyle name="Normal 12 16 3" xfId="4381"/>
    <cellStyle name="Normal 12 17" xfId="1752"/>
    <cellStyle name="Normal 12 18" xfId="3395"/>
    <cellStyle name="Normal 12 19" xfId="5434"/>
    <cellStyle name="Normal 12 2" xfId="246"/>
    <cellStyle name="Normal 12 2 2" xfId="83"/>
    <cellStyle name="Normal 12 2 2 2" xfId="464"/>
    <cellStyle name="Normal 12 2 2 2 2" xfId="840"/>
    <cellStyle name="Normal 12 2 2 2 2 2" xfId="2460"/>
    <cellStyle name="Normal 12 2 2 2 2 3" xfId="4103"/>
    <cellStyle name="Normal 12 2 2 2 3" xfId="1452"/>
    <cellStyle name="Normal 12 2 2 2 3 2" xfId="3069"/>
    <cellStyle name="Normal 12 2 2 2 3 3" xfId="4712"/>
    <cellStyle name="Normal 12 2 2 2 4" xfId="2084"/>
    <cellStyle name="Normal 12 2 2 2 5" xfId="3727"/>
    <cellStyle name="Normal 12 2 2 3" xfId="649"/>
    <cellStyle name="Normal 12 2 2 3 2" xfId="2269"/>
    <cellStyle name="Normal 12 2 2 3 3" xfId="3912"/>
    <cellStyle name="Normal 12 2 2 4" xfId="1240"/>
    <cellStyle name="Normal 12 2 2 4 2" xfId="2857"/>
    <cellStyle name="Normal 12 2 2 4 3" xfId="4500"/>
    <cellStyle name="Normal 12 2 2 5" xfId="1872"/>
    <cellStyle name="Normal 12 2 2 6" xfId="3515"/>
    <cellStyle name="Normal 12 2 2 7" xfId="5527"/>
    <cellStyle name="Normal 12 2 3" xfId="368"/>
    <cellStyle name="Normal 12 2 3 2" xfId="888"/>
    <cellStyle name="Normal 12 2 3 2 2" xfId="1593"/>
    <cellStyle name="Normal 12 2 3 2 2 2" xfId="3210"/>
    <cellStyle name="Normal 12 2 3 2 2 3" xfId="4853"/>
    <cellStyle name="Normal 12 2 3 2 3" xfId="2508"/>
    <cellStyle name="Normal 12 2 3 2 4" xfId="4151"/>
    <cellStyle name="Normal 12 2 3 3" xfId="698"/>
    <cellStyle name="Normal 12 2 3 3 2" xfId="2318"/>
    <cellStyle name="Normal 12 2 3 3 3" xfId="3961"/>
    <cellStyle name="Normal 12 2 3 4" xfId="1357"/>
    <cellStyle name="Normal 12 2 3 4 2" xfId="2974"/>
    <cellStyle name="Normal 12 2 3 4 3" xfId="4617"/>
    <cellStyle name="Normal 12 2 3 5" xfId="1989"/>
    <cellStyle name="Normal 12 2 3 6" xfId="3632"/>
    <cellStyle name="Normal 12 2 4" xfId="770"/>
    <cellStyle name="Normal 12 2 4 2" xfId="1567"/>
    <cellStyle name="Normal 12 2 4 2 2" xfId="3184"/>
    <cellStyle name="Normal 12 2 4 2 3" xfId="4827"/>
    <cellStyle name="Normal 12 2 4 3" xfId="2390"/>
    <cellStyle name="Normal 12 2 4 4" xfId="4033"/>
    <cellStyle name="Normal 12 2 5" xfId="579"/>
    <cellStyle name="Normal 12 2 5 2" xfId="2199"/>
    <cellStyle name="Normal 12 2 5 3" xfId="3842"/>
    <cellStyle name="Normal 12 2 6" xfId="1141"/>
    <cellStyle name="Normal 12 2 6 2" xfId="2761"/>
    <cellStyle name="Normal 12 2 6 3" xfId="4404"/>
    <cellStyle name="Normal 12 2 7" xfId="1775"/>
    <cellStyle name="Normal 12 2 8" xfId="3419"/>
    <cellStyle name="Normal 12 2 9" xfId="5457"/>
    <cellStyle name="Normal 12 3" xfId="227"/>
    <cellStyle name="Normal 12 3 2" xfId="69"/>
    <cellStyle name="Normal 12 3 2 2" xfId="479"/>
    <cellStyle name="Normal 12 3 2 2 2" xfId="903"/>
    <cellStyle name="Normal 12 3 2 2 2 2" xfId="2523"/>
    <cellStyle name="Normal 12 3 2 2 2 3" xfId="4166"/>
    <cellStyle name="Normal 12 3 2 2 3" xfId="1467"/>
    <cellStyle name="Normal 12 3 2 2 3 2" xfId="3084"/>
    <cellStyle name="Normal 12 3 2 2 3 3" xfId="4727"/>
    <cellStyle name="Normal 12 3 2 2 4" xfId="2099"/>
    <cellStyle name="Normal 12 3 2 2 5" xfId="3742"/>
    <cellStyle name="Normal 12 3 2 3" xfId="713"/>
    <cellStyle name="Normal 12 3 2 3 2" xfId="2333"/>
    <cellStyle name="Normal 12 3 2 3 3" xfId="3976"/>
    <cellStyle name="Normal 12 3 2 4" xfId="1255"/>
    <cellStyle name="Normal 12 3 2 4 2" xfId="2872"/>
    <cellStyle name="Normal 12 3 2 4 3" xfId="4515"/>
    <cellStyle name="Normal 12 3 2 5" xfId="1887"/>
    <cellStyle name="Normal 12 3 2 6" xfId="3530"/>
    <cellStyle name="Normal 12 3 3" xfId="383"/>
    <cellStyle name="Normal 12 3 3 2" xfId="794"/>
    <cellStyle name="Normal 12 3 3 2 2" xfId="2414"/>
    <cellStyle name="Normal 12 3 3 2 3" xfId="4057"/>
    <cellStyle name="Normal 12 3 3 3" xfId="1372"/>
    <cellStyle name="Normal 12 3 3 3 2" xfId="2989"/>
    <cellStyle name="Normal 12 3 3 3 3" xfId="4632"/>
    <cellStyle name="Normal 12 3 3 4" xfId="2004"/>
    <cellStyle name="Normal 12 3 3 5" xfId="3647"/>
    <cellStyle name="Normal 12 3 4" xfId="603"/>
    <cellStyle name="Normal 12 3 4 2" xfId="2223"/>
    <cellStyle name="Normal 12 3 4 3" xfId="3866"/>
    <cellStyle name="Normal 12 3 5" xfId="1156"/>
    <cellStyle name="Normal 12 3 5 2" xfId="2776"/>
    <cellStyle name="Normal 12 3 5 3" xfId="4419"/>
    <cellStyle name="Normal 12 3 6" xfId="1790"/>
    <cellStyle name="Normal 12 3 7" xfId="3434"/>
    <cellStyle name="Normal 12 3 8" xfId="5481"/>
    <cellStyle name="Normal 12 4" xfId="108"/>
    <cellStyle name="Normal 12 4 2" xfId="441"/>
    <cellStyle name="Normal 12 4 2 2" xfId="817"/>
    <cellStyle name="Normal 12 4 2 2 2" xfId="2437"/>
    <cellStyle name="Normal 12 4 2 2 3" xfId="4080"/>
    <cellStyle name="Normal 12 4 2 3" xfId="1429"/>
    <cellStyle name="Normal 12 4 2 3 2" xfId="3046"/>
    <cellStyle name="Normal 12 4 2 3 3" xfId="4689"/>
    <cellStyle name="Normal 12 4 2 4" xfId="2061"/>
    <cellStyle name="Normal 12 4 2 5" xfId="3704"/>
    <cellStyle name="Normal 12 4 3" xfId="626"/>
    <cellStyle name="Normal 12 4 3 2" xfId="2246"/>
    <cellStyle name="Normal 12 4 3 3" xfId="3889"/>
    <cellStyle name="Normal 12 4 4" xfId="1217"/>
    <cellStyle name="Normal 12 4 4 2" xfId="2834"/>
    <cellStyle name="Normal 12 4 4 3" xfId="4477"/>
    <cellStyle name="Normal 12 4 5" xfId="1849"/>
    <cellStyle name="Normal 12 4 6" xfId="3492"/>
    <cellStyle name="Normal 12 4 7" xfId="5504"/>
    <cellStyle name="Normal 12 5" xfId="344"/>
    <cellStyle name="Normal 12 5 2" xfId="865"/>
    <cellStyle name="Normal 12 5 2 2" xfId="1570"/>
    <cellStyle name="Normal 12 5 2 2 2" xfId="3187"/>
    <cellStyle name="Normal 12 5 2 2 3" xfId="4830"/>
    <cellStyle name="Normal 12 5 2 3" xfId="2485"/>
    <cellStyle name="Normal 12 5 2 4" xfId="4128"/>
    <cellStyle name="Normal 12 5 3" xfId="675"/>
    <cellStyle name="Normal 12 5 3 2" xfId="2295"/>
    <cellStyle name="Normal 12 5 3 3" xfId="3938"/>
    <cellStyle name="Normal 12 5 4" xfId="1334"/>
    <cellStyle name="Normal 12 5 4 2" xfId="2951"/>
    <cellStyle name="Normal 12 5 4 3" xfId="4594"/>
    <cellStyle name="Normal 12 5 5" xfId="1966"/>
    <cellStyle name="Normal 12 5 6" xfId="3609"/>
    <cellStyle name="Normal 12 5 7" xfId="5552"/>
    <cellStyle name="Normal 12 6" xfId="939"/>
    <cellStyle name="Normal 12 6 2" xfId="1596"/>
    <cellStyle name="Normal 12 6 2 2" xfId="3213"/>
    <cellStyle name="Normal 12 6 2 3" xfId="4856"/>
    <cellStyle name="Normal 12 6 3" xfId="2559"/>
    <cellStyle name="Normal 12 6 4" xfId="4202"/>
    <cellStyle name="Normal 12 7" xfId="961"/>
    <cellStyle name="Normal 12 7 2" xfId="1599"/>
    <cellStyle name="Normal 12 7 2 2" xfId="3216"/>
    <cellStyle name="Normal 12 7 2 3" xfId="4859"/>
    <cellStyle name="Normal 12 7 3" xfId="2581"/>
    <cellStyle name="Normal 12 7 4" xfId="4224"/>
    <cellStyle name="Normal 12 8" xfId="983"/>
    <cellStyle name="Normal 12 8 2" xfId="1621"/>
    <cellStyle name="Normal 12 8 2 2" xfId="3238"/>
    <cellStyle name="Normal 12 8 2 3" xfId="4881"/>
    <cellStyle name="Normal 12 8 3" xfId="2603"/>
    <cellStyle name="Normal 12 8 4" xfId="4246"/>
    <cellStyle name="Normal 12 9" xfId="1005"/>
    <cellStyle name="Normal 12 9 2" xfId="1643"/>
    <cellStyle name="Normal 12 9 2 2" xfId="3260"/>
    <cellStyle name="Normal 12 9 2 3" xfId="4903"/>
    <cellStyle name="Normal 12 9 3" xfId="2625"/>
    <cellStyle name="Normal 12 9 4" xfId="4268"/>
    <cellStyle name="Normal 13" xfId="271"/>
    <cellStyle name="Normal 13 10" xfId="3397"/>
    <cellStyle name="Normal 13 11" xfId="5435"/>
    <cellStyle name="Normal 13 2" xfId="249"/>
    <cellStyle name="Normal 13 2 2" xfId="82"/>
    <cellStyle name="Normal 13 2 2 2" xfId="465"/>
    <cellStyle name="Normal 13 2 2 2 2" xfId="841"/>
    <cellStyle name="Normal 13 2 2 2 2 2" xfId="2461"/>
    <cellStyle name="Normal 13 2 2 2 2 3" xfId="4104"/>
    <cellStyle name="Normal 13 2 2 2 3" xfId="1453"/>
    <cellStyle name="Normal 13 2 2 2 3 2" xfId="3070"/>
    <cellStyle name="Normal 13 2 2 2 3 3" xfId="4713"/>
    <cellStyle name="Normal 13 2 2 2 4" xfId="2085"/>
    <cellStyle name="Normal 13 2 2 2 5" xfId="3728"/>
    <cellStyle name="Normal 13 2 2 3" xfId="650"/>
    <cellStyle name="Normal 13 2 2 3 2" xfId="2270"/>
    <cellStyle name="Normal 13 2 2 3 3" xfId="3913"/>
    <cellStyle name="Normal 13 2 2 4" xfId="1241"/>
    <cellStyle name="Normal 13 2 2 4 2" xfId="2858"/>
    <cellStyle name="Normal 13 2 2 4 3" xfId="4501"/>
    <cellStyle name="Normal 13 2 2 5" xfId="1873"/>
    <cellStyle name="Normal 13 2 2 6" xfId="3516"/>
    <cellStyle name="Normal 13 2 2 7" xfId="5528"/>
    <cellStyle name="Normal 13 2 3" xfId="369"/>
    <cellStyle name="Normal 13 2 3 2" xfId="889"/>
    <cellStyle name="Normal 13 2 3 2 2" xfId="1594"/>
    <cellStyle name="Normal 13 2 3 2 2 2" xfId="3211"/>
    <cellStyle name="Normal 13 2 3 2 2 3" xfId="4854"/>
    <cellStyle name="Normal 13 2 3 2 3" xfId="2509"/>
    <cellStyle name="Normal 13 2 3 2 4" xfId="4152"/>
    <cellStyle name="Normal 13 2 3 3" xfId="699"/>
    <cellStyle name="Normal 13 2 3 3 2" xfId="2319"/>
    <cellStyle name="Normal 13 2 3 3 3" xfId="3962"/>
    <cellStyle name="Normal 13 2 3 4" xfId="1358"/>
    <cellStyle name="Normal 13 2 3 4 2" xfId="2975"/>
    <cellStyle name="Normal 13 2 3 4 3" xfId="4618"/>
    <cellStyle name="Normal 13 2 3 5" xfId="1990"/>
    <cellStyle name="Normal 13 2 3 6" xfId="3633"/>
    <cellStyle name="Normal 13 2 4" xfId="771"/>
    <cellStyle name="Normal 13 2 4 2" xfId="1568"/>
    <cellStyle name="Normal 13 2 4 2 2" xfId="3185"/>
    <cellStyle name="Normal 13 2 4 2 3" xfId="4828"/>
    <cellStyle name="Normal 13 2 4 3" xfId="2391"/>
    <cellStyle name="Normal 13 2 4 4" xfId="4034"/>
    <cellStyle name="Normal 13 2 5" xfId="580"/>
    <cellStyle name="Normal 13 2 5 2" xfId="2200"/>
    <cellStyle name="Normal 13 2 5 3" xfId="3843"/>
    <cellStyle name="Normal 13 2 6" xfId="1142"/>
    <cellStyle name="Normal 13 2 6 2" xfId="2762"/>
    <cellStyle name="Normal 13 2 6 3" xfId="4405"/>
    <cellStyle name="Normal 13 2 7" xfId="1776"/>
    <cellStyle name="Normal 13 2 8" xfId="3420"/>
    <cellStyle name="Normal 13 2 9" xfId="5458"/>
    <cellStyle name="Normal 13 3" xfId="228"/>
    <cellStyle name="Normal 13 4" xfId="106"/>
    <cellStyle name="Normal 13 4 2" xfId="442"/>
    <cellStyle name="Normal 13 4 2 2" xfId="818"/>
    <cellStyle name="Normal 13 4 2 2 2" xfId="2438"/>
    <cellStyle name="Normal 13 4 2 2 3" xfId="4081"/>
    <cellStyle name="Normal 13 4 2 3" xfId="1430"/>
    <cellStyle name="Normal 13 4 2 3 2" xfId="3047"/>
    <cellStyle name="Normal 13 4 2 3 3" xfId="4690"/>
    <cellStyle name="Normal 13 4 2 4" xfId="2062"/>
    <cellStyle name="Normal 13 4 2 5" xfId="3705"/>
    <cellStyle name="Normal 13 4 3" xfId="627"/>
    <cellStyle name="Normal 13 4 3 2" xfId="2247"/>
    <cellStyle name="Normal 13 4 3 3" xfId="3890"/>
    <cellStyle name="Normal 13 4 4" xfId="1218"/>
    <cellStyle name="Normal 13 4 4 2" xfId="2835"/>
    <cellStyle name="Normal 13 4 4 3" xfId="4478"/>
    <cellStyle name="Normal 13 4 5" xfId="1850"/>
    <cellStyle name="Normal 13 4 6" xfId="3493"/>
    <cellStyle name="Normal 13 4 7" xfId="5505"/>
    <cellStyle name="Normal 13 5" xfId="346"/>
    <cellStyle name="Normal 13 5 2" xfId="866"/>
    <cellStyle name="Normal 13 5 2 2" xfId="1571"/>
    <cellStyle name="Normal 13 5 2 2 2" xfId="3188"/>
    <cellStyle name="Normal 13 5 2 2 3" xfId="4831"/>
    <cellStyle name="Normal 13 5 2 3" xfId="2486"/>
    <cellStyle name="Normal 13 5 2 4" xfId="4129"/>
    <cellStyle name="Normal 13 5 3" xfId="676"/>
    <cellStyle name="Normal 13 5 3 2" xfId="2296"/>
    <cellStyle name="Normal 13 5 3 3" xfId="3939"/>
    <cellStyle name="Normal 13 5 4" xfId="1335"/>
    <cellStyle name="Normal 13 5 4 2" xfId="2952"/>
    <cellStyle name="Normal 13 5 4 3" xfId="4595"/>
    <cellStyle name="Normal 13 5 5" xfId="1967"/>
    <cellStyle name="Normal 13 5 6" xfId="3610"/>
    <cellStyle name="Normal 13 6" xfId="748"/>
    <cellStyle name="Normal 13 6 2" xfId="1545"/>
    <cellStyle name="Normal 13 6 2 2" xfId="3162"/>
    <cellStyle name="Normal 13 6 2 3" xfId="4805"/>
    <cellStyle name="Normal 13 6 3" xfId="2368"/>
    <cellStyle name="Normal 13 6 4" xfId="4011"/>
    <cellStyle name="Normal 13 7" xfId="557"/>
    <cellStyle name="Normal 13 7 2" xfId="2177"/>
    <cellStyle name="Normal 13 7 3" xfId="3820"/>
    <cellStyle name="Normal 13 8" xfId="1119"/>
    <cellStyle name="Normal 13 8 2" xfId="2739"/>
    <cellStyle name="Normal 13 8 3" xfId="4382"/>
    <cellStyle name="Normal 13 9" xfId="1753"/>
    <cellStyle name="Normal 14" xfId="274"/>
    <cellStyle name="Normal 14 10" xfId="5312"/>
    <cellStyle name="Normal 14 2" xfId="226"/>
    <cellStyle name="Normal 14 2 2" xfId="68"/>
    <cellStyle name="Normal 14 2 2 2" xfId="480"/>
    <cellStyle name="Normal 14 2 2 2 2" xfId="904"/>
    <cellStyle name="Normal 14 2 2 2 2 2" xfId="2524"/>
    <cellStyle name="Normal 14 2 2 2 2 3" xfId="4167"/>
    <cellStyle name="Normal 14 2 2 2 3" xfId="1468"/>
    <cellStyle name="Normal 14 2 2 2 3 2" xfId="3085"/>
    <cellStyle name="Normal 14 2 2 2 3 3" xfId="4728"/>
    <cellStyle name="Normal 14 2 2 2 4" xfId="2100"/>
    <cellStyle name="Normal 14 2 2 2 5" xfId="3743"/>
    <cellStyle name="Normal 14 2 2 3" xfId="714"/>
    <cellStyle name="Normal 14 2 2 3 2" xfId="2334"/>
    <cellStyle name="Normal 14 2 2 3 3" xfId="3977"/>
    <cellStyle name="Normal 14 2 2 4" xfId="1256"/>
    <cellStyle name="Normal 14 2 2 4 2" xfId="2873"/>
    <cellStyle name="Normal 14 2 2 4 3" xfId="4516"/>
    <cellStyle name="Normal 14 2 2 5" xfId="1888"/>
    <cellStyle name="Normal 14 2 2 6" xfId="3531"/>
    <cellStyle name="Normal 14 2 3" xfId="384"/>
    <cellStyle name="Normal 14 2 3 2" xfId="795"/>
    <cellStyle name="Normal 14 2 3 2 2" xfId="2415"/>
    <cellStyle name="Normal 14 2 3 2 3" xfId="4058"/>
    <cellStyle name="Normal 14 2 3 3" xfId="1373"/>
    <cellStyle name="Normal 14 2 3 3 2" xfId="2990"/>
    <cellStyle name="Normal 14 2 3 3 3" xfId="4633"/>
    <cellStyle name="Normal 14 2 3 4" xfId="2005"/>
    <cellStyle name="Normal 14 2 3 5" xfId="3648"/>
    <cellStyle name="Normal 14 2 4" xfId="604"/>
    <cellStyle name="Normal 14 2 4 2" xfId="2224"/>
    <cellStyle name="Normal 14 2 4 3" xfId="3867"/>
    <cellStyle name="Normal 14 2 5" xfId="1157"/>
    <cellStyle name="Normal 14 2 5 2" xfId="2777"/>
    <cellStyle name="Normal 14 2 5 3" xfId="4420"/>
    <cellStyle name="Normal 14 2 6" xfId="1791"/>
    <cellStyle name="Normal 14 2 7" xfId="3435"/>
    <cellStyle name="Normal 14 2 8" xfId="5482"/>
    <cellStyle name="Normal 14 3" xfId="940"/>
    <cellStyle name="Normal 14 3 2" xfId="1597"/>
    <cellStyle name="Normal 14 3 2 2" xfId="3214"/>
    <cellStyle name="Normal 14 3 2 3" xfId="4857"/>
    <cellStyle name="Normal 14 3 3" xfId="2560"/>
    <cellStyle name="Normal 14 3 4" xfId="4203"/>
    <cellStyle name="Normal 14 4" xfId="962"/>
    <cellStyle name="Normal 14 4 2" xfId="1600"/>
    <cellStyle name="Normal 14 4 2 2" xfId="3217"/>
    <cellStyle name="Normal 14 4 2 3" xfId="4860"/>
    <cellStyle name="Normal 14 4 3" xfId="2582"/>
    <cellStyle name="Normal 14 4 4" xfId="4225"/>
    <cellStyle name="Normal 14 5" xfId="984"/>
    <cellStyle name="Normal 14 5 2" xfId="1622"/>
    <cellStyle name="Normal 14 5 2 2" xfId="3239"/>
    <cellStyle name="Normal 14 5 2 3" xfId="4882"/>
    <cellStyle name="Normal 14 5 3" xfId="2604"/>
    <cellStyle name="Normal 14 5 4" xfId="4247"/>
    <cellStyle name="Normal 14 6" xfId="1006"/>
    <cellStyle name="Normal 14 6 2" xfId="1644"/>
    <cellStyle name="Normal 14 6 2 2" xfId="3261"/>
    <cellStyle name="Normal 14 6 2 3" xfId="4904"/>
    <cellStyle name="Normal 14 6 3" xfId="2626"/>
    <cellStyle name="Normal 14 6 4" xfId="4269"/>
    <cellStyle name="Normal 14 7" xfId="1028"/>
    <cellStyle name="Normal 14 7 2" xfId="1666"/>
    <cellStyle name="Normal 14 7 2 2" xfId="3283"/>
    <cellStyle name="Normal 14 7 2 3" xfId="4926"/>
    <cellStyle name="Normal 14 7 3" xfId="2648"/>
    <cellStyle name="Normal 14 7 4" xfId="4291"/>
    <cellStyle name="Normal 14 8" xfId="1050"/>
    <cellStyle name="Normal 14 8 2" xfId="1688"/>
    <cellStyle name="Normal 14 8 2 2" xfId="3305"/>
    <cellStyle name="Normal 14 8 2 3" xfId="4948"/>
    <cellStyle name="Normal 14 8 3" xfId="2670"/>
    <cellStyle name="Normal 14 8 4" xfId="4313"/>
    <cellStyle name="Normal 14 9" xfId="1075"/>
    <cellStyle name="Normal 14 9 2" xfId="1710"/>
    <cellStyle name="Normal 14 9 2 2" xfId="3327"/>
    <cellStyle name="Normal 14 9 2 3" xfId="4970"/>
    <cellStyle name="Normal 14 9 3" xfId="2695"/>
    <cellStyle name="Normal 14 9 4" xfId="4338"/>
    <cellStyle name="Normal 15" xfId="275"/>
    <cellStyle name="Normal 15 2" xfId="105"/>
    <cellStyle name="Normal 15 2 2" xfId="443"/>
    <cellStyle name="Normal 15 2 2 2" xfId="819"/>
    <cellStyle name="Normal 15 2 2 2 2" xfId="2439"/>
    <cellStyle name="Normal 15 2 2 2 3" xfId="4082"/>
    <cellStyle name="Normal 15 2 2 3" xfId="1431"/>
    <cellStyle name="Normal 15 2 2 3 2" xfId="3048"/>
    <cellStyle name="Normal 15 2 2 3 3" xfId="4691"/>
    <cellStyle name="Normal 15 2 2 4" xfId="2063"/>
    <cellStyle name="Normal 15 2 2 5" xfId="3706"/>
    <cellStyle name="Normal 15 2 3" xfId="628"/>
    <cellStyle name="Normal 15 2 3 2" xfId="2248"/>
    <cellStyle name="Normal 15 2 3 3" xfId="3891"/>
    <cellStyle name="Normal 15 2 4" xfId="1219"/>
    <cellStyle name="Normal 15 2 4 2" xfId="2836"/>
    <cellStyle name="Normal 15 2 4 3" xfId="4479"/>
    <cellStyle name="Normal 15 2 5" xfId="1851"/>
    <cellStyle name="Normal 15 2 6" xfId="3494"/>
    <cellStyle name="Normal 15 2 7" xfId="5506"/>
    <cellStyle name="Normal 15 3" xfId="347"/>
    <cellStyle name="Normal 15 3 2" xfId="867"/>
    <cellStyle name="Normal 15 3 2 2" xfId="1572"/>
    <cellStyle name="Normal 15 3 2 2 2" xfId="3189"/>
    <cellStyle name="Normal 15 3 2 2 3" xfId="4832"/>
    <cellStyle name="Normal 15 3 2 3" xfId="2487"/>
    <cellStyle name="Normal 15 3 2 4" xfId="4130"/>
    <cellStyle name="Normal 15 3 3" xfId="677"/>
    <cellStyle name="Normal 15 3 3 2" xfId="2297"/>
    <cellStyle name="Normal 15 3 3 3" xfId="3940"/>
    <cellStyle name="Normal 15 3 4" xfId="1336"/>
    <cellStyle name="Normal 15 3 4 2" xfId="2953"/>
    <cellStyle name="Normal 15 3 4 3" xfId="4596"/>
    <cellStyle name="Normal 15 3 5" xfId="1968"/>
    <cellStyle name="Normal 15 3 6" xfId="3611"/>
    <cellStyle name="Normal 15 4" xfId="749"/>
    <cellStyle name="Normal 15 4 2" xfId="1546"/>
    <cellStyle name="Normal 15 4 2 2" xfId="3163"/>
    <cellStyle name="Normal 15 4 2 3" xfId="4806"/>
    <cellStyle name="Normal 15 4 3" xfId="2369"/>
    <cellStyle name="Normal 15 4 4" xfId="4012"/>
    <cellStyle name="Normal 15 5" xfId="558"/>
    <cellStyle name="Normal 15 5 2" xfId="2178"/>
    <cellStyle name="Normal 15 5 3" xfId="3821"/>
    <cellStyle name="Normal 15 6" xfId="1120"/>
    <cellStyle name="Normal 15 6 2" xfId="2740"/>
    <cellStyle name="Normal 15 6 3" xfId="4383"/>
    <cellStyle name="Normal 15 7" xfId="1754"/>
    <cellStyle name="Normal 15 8" xfId="3398"/>
    <cellStyle name="Normal 15 9" xfId="5436"/>
    <cellStyle name="Normal 16" xfId="225"/>
    <cellStyle name="Normal 16 2" xfId="67"/>
    <cellStyle name="Normal 16 2 2" xfId="481"/>
    <cellStyle name="Normal 16 2 2 2" xfId="905"/>
    <cellStyle name="Normal 16 2 2 2 2" xfId="2525"/>
    <cellStyle name="Normal 16 2 2 2 3" xfId="4168"/>
    <cellStyle name="Normal 16 2 2 3" xfId="1469"/>
    <cellStyle name="Normal 16 2 2 3 2" xfId="3086"/>
    <cellStyle name="Normal 16 2 2 3 3" xfId="4729"/>
    <cellStyle name="Normal 16 2 2 4" xfId="2101"/>
    <cellStyle name="Normal 16 2 2 5" xfId="3744"/>
    <cellStyle name="Normal 16 2 3" xfId="715"/>
    <cellStyle name="Normal 16 2 3 2" xfId="2335"/>
    <cellStyle name="Normal 16 2 3 3" xfId="3978"/>
    <cellStyle name="Normal 16 2 4" xfId="1257"/>
    <cellStyle name="Normal 16 2 4 2" xfId="2874"/>
    <cellStyle name="Normal 16 2 4 3" xfId="4517"/>
    <cellStyle name="Normal 16 2 5" xfId="1889"/>
    <cellStyle name="Normal 16 2 6" xfId="3532"/>
    <cellStyle name="Normal 16 3" xfId="385"/>
    <cellStyle name="Normal 16 3 2" xfId="772"/>
    <cellStyle name="Normal 16 3 2 2" xfId="2392"/>
    <cellStyle name="Normal 16 3 2 3" xfId="4035"/>
    <cellStyle name="Normal 16 3 3" xfId="1374"/>
    <cellStyle name="Normal 16 3 3 2" xfId="2991"/>
    <cellStyle name="Normal 16 3 3 3" xfId="4634"/>
    <cellStyle name="Normal 16 3 4" xfId="2006"/>
    <cellStyle name="Normal 16 3 5" xfId="3649"/>
    <cellStyle name="Normal 16 4" xfId="581"/>
    <cellStyle name="Normal 16 4 2" xfId="2201"/>
    <cellStyle name="Normal 16 4 3" xfId="3844"/>
    <cellStyle name="Normal 16 5" xfId="1158"/>
    <cellStyle name="Normal 16 5 2" xfId="2778"/>
    <cellStyle name="Normal 16 5 3" xfId="4421"/>
    <cellStyle name="Normal 16 6" xfId="1792"/>
    <cellStyle name="Normal 16 7" xfId="3436"/>
    <cellStyle name="Normal 16 8" xfId="5459"/>
    <cellStyle name="Normal 17" xfId="224"/>
    <cellStyle name="Normal 17 2" xfId="5313"/>
    <cellStyle name="Normal 18" xfId="195"/>
    <cellStyle name="Normal 18 2" xfId="65"/>
    <cellStyle name="Normal 18 2 2" xfId="482"/>
    <cellStyle name="Normal 18 2 2 2" xfId="906"/>
    <cellStyle name="Normal 18 2 2 2 2" xfId="2526"/>
    <cellStyle name="Normal 18 2 2 2 3" xfId="4169"/>
    <cellStyle name="Normal 18 2 2 3" xfId="1470"/>
    <cellStyle name="Normal 18 2 2 3 2" xfId="3087"/>
    <cellStyle name="Normal 18 2 2 3 3" xfId="4730"/>
    <cellStyle name="Normal 18 2 2 4" xfId="2102"/>
    <cellStyle name="Normal 18 2 2 5" xfId="3745"/>
    <cellStyle name="Normal 18 2 3" xfId="716"/>
    <cellStyle name="Normal 18 2 3 2" xfId="2336"/>
    <cellStyle name="Normal 18 2 3 3" xfId="3979"/>
    <cellStyle name="Normal 18 2 4" xfId="1258"/>
    <cellStyle name="Normal 18 2 4 2" xfId="2875"/>
    <cellStyle name="Normal 18 2 4 3" xfId="4518"/>
    <cellStyle name="Normal 18 2 5" xfId="1890"/>
    <cellStyle name="Normal 18 2 6" xfId="3533"/>
    <cellStyle name="Normal 18 3" xfId="386"/>
    <cellStyle name="Normal 18 3 2" xfId="773"/>
    <cellStyle name="Normal 18 3 2 2" xfId="2393"/>
    <cellStyle name="Normal 18 3 2 3" xfId="4036"/>
    <cellStyle name="Normal 18 3 3" xfId="1375"/>
    <cellStyle name="Normal 18 3 3 2" xfId="2992"/>
    <cellStyle name="Normal 18 3 3 3" xfId="4635"/>
    <cellStyle name="Normal 18 3 4" xfId="2007"/>
    <cellStyle name="Normal 18 3 5" xfId="3650"/>
    <cellStyle name="Normal 18 4" xfId="582"/>
    <cellStyle name="Normal 18 4 2" xfId="2202"/>
    <cellStyle name="Normal 18 4 3" xfId="3845"/>
    <cellStyle name="Normal 18 5" xfId="1159"/>
    <cellStyle name="Normal 18 5 2" xfId="2779"/>
    <cellStyle name="Normal 18 5 3" xfId="4422"/>
    <cellStyle name="Normal 18 6" xfId="1793"/>
    <cellStyle name="Normal 18 7" xfId="3437"/>
    <cellStyle name="Normal 18 8" xfId="5460"/>
    <cellStyle name="Normal 19" xfId="248"/>
    <cellStyle name="Normal 19 2" xfId="5314"/>
    <cellStyle name="Normal 2" xfId="325"/>
    <cellStyle name="Normal 2 10" xfId="179"/>
    <cellStyle name="Normal 2 11" xfId="177"/>
    <cellStyle name="Normal 2 12" xfId="178"/>
    <cellStyle name="Normal 2 13" xfId="176"/>
    <cellStyle name="Normal 2 14" xfId="174"/>
    <cellStyle name="Normal 2 15" xfId="175"/>
    <cellStyle name="Normal 2 16" xfId="173"/>
    <cellStyle name="Normal 2 17" xfId="172"/>
    <cellStyle name="Normal 2 18" xfId="171"/>
    <cellStyle name="Normal 2 19" xfId="169"/>
    <cellStyle name="Normal 2 2" xfId="303"/>
    <cellStyle name="Normal 2 2 2" xfId="1827"/>
    <cellStyle name="Normal 2 2 2 2" xfId="5315"/>
    <cellStyle name="Normal 2 2 2 2 2" xfId="5316"/>
    <cellStyle name="Normal 2 2 3" xfId="5317"/>
    <cellStyle name="Normal 2 2 3 2" xfId="5318"/>
    <cellStyle name="Normal 2 2 3 2 2" xfId="5319"/>
    <cellStyle name="Normal 2 2 4" xfId="5320"/>
    <cellStyle name="Normal 2 20" xfId="170"/>
    <cellStyle name="Normal 2 21" xfId="168"/>
    <cellStyle name="Normal 2 22" xfId="5321"/>
    <cellStyle name="Normal 2 3" xfId="281"/>
    <cellStyle name="Normal 2 3 10" xfId="1025"/>
    <cellStyle name="Normal 2 3 10 2" xfId="1663"/>
    <cellStyle name="Normal 2 3 10 2 2" xfId="3280"/>
    <cellStyle name="Normal 2 3 10 2 3" xfId="4923"/>
    <cellStyle name="Normal 2 3 10 3" xfId="2645"/>
    <cellStyle name="Normal 2 3 10 4" xfId="4288"/>
    <cellStyle name="Normal 2 3 11" xfId="1047"/>
    <cellStyle name="Normal 2 3 11 2" xfId="1685"/>
    <cellStyle name="Normal 2 3 11 2 2" xfId="3302"/>
    <cellStyle name="Normal 2 3 11 2 3" xfId="4945"/>
    <cellStyle name="Normal 2 3 11 3" xfId="2667"/>
    <cellStyle name="Normal 2 3 11 4" xfId="4310"/>
    <cellStyle name="Normal 2 3 12" xfId="1072"/>
    <cellStyle name="Normal 2 3 12 2" xfId="1707"/>
    <cellStyle name="Normal 2 3 12 2 2" xfId="3324"/>
    <cellStyle name="Normal 2 3 12 2 3" xfId="4967"/>
    <cellStyle name="Normal 2 3 12 3" xfId="2692"/>
    <cellStyle name="Normal 2 3 12 4" xfId="4335"/>
    <cellStyle name="Normal 2 3 13" xfId="1095"/>
    <cellStyle name="Normal 2 3 13 2" xfId="1729"/>
    <cellStyle name="Normal 2 3 13 2 2" xfId="3346"/>
    <cellStyle name="Normal 2 3 13 2 3" xfId="4989"/>
    <cellStyle name="Normal 2 3 13 3" xfId="2715"/>
    <cellStyle name="Normal 2 3 13 4" xfId="4358"/>
    <cellStyle name="Normal 2 3 14" xfId="745"/>
    <cellStyle name="Normal 2 3 14 2" xfId="1542"/>
    <cellStyle name="Normal 2 3 14 2 2" xfId="3159"/>
    <cellStyle name="Normal 2 3 14 2 3" xfId="4802"/>
    <cellStyle name="Normal 2 3 14 3" xfId="2365"/>
    <cellStyle name="Normal 2 3 14 4" xfId="4008"/>
    <cellStyle name="Normal 2 3 15" xfId="554"/>
    <cellStyle name="Normal 2 3 15 2" xfId="2174"/>
    <cellStyle name="Normal 2 3 15 3" xfId="3817"/>
    <cellStyle name="Normal 2 3 16" xfId="1116"/>
    <cellStyle name="Normal 2 3 16 2" xfId="2736"/>
    <cellStyle name="Normal 2 3 16 3" xfId="4379"/>
    <cellStyle name="Normal 2 3 17" xfId="1750"/>
    <cellStyle name="Normal 2 3 18" xfId="3393"/>
    <cellStyle name="Normal 2 3 19" xfId="5432"/>
    <cellStyle name="Normal 2 3 2" xfId="254"/>
    <cellStyle name="Normal 2 3 2 2" xfId="85"/>
    <cellStyle name="Normal 2 3 2 2 2" xfId="462"/>
    <cellStyle name="Normal 2 3 2 2 2 2" xfId="838"/>
    <cellStyle name="Normal 2 3 2 2 2 2 2" xfId="2458"/>
    <cellStyle name="Normal 2 3 2 2 2 2 3" xfId="4101"/>
    <cellStyle name="Normal 2 3 2 2 2 3" xfId="1450"/>
    <cellStyle name="Normal 2 3 2 2 2 3 2" xfId="3067"/>
    <cellStyle name="Normal 2 3 2 2 2 3 3" xfId="4710"/>
    <cellStyle name="Normal 2 3 2 2 2 4" xfId="2082"/>
    <cellStyle name="Normal 2 3 2 2 2 5" xfId="3725"/>
    <cellStyle name="Normal 2 3 2 2 3" xfId="647"/>
    <cellStyle name="Normal 2 3 2 2 3 2" xfId="2267"/>
    <cellStyle name="Normal 2 3 2 2 3 3" xfId="3910"/>
    <cellStyle name="Normal 2 3 2 2 4" xfId="1238"/>
    <cellStyle name="Normal 2 3 2 2 4 2" xfId="2855"/>
    <cellStyle name="Normal 2 3 2 2 4 3" xfId="4498"/>
    <cellStyle name="Normal 2 3 2 2 5" xfId="1870"/>
    <cellStyle name="Normal 2 3 2 2 6" xfId="3513"/>
    <cellStyle name="Normal 2 3 2 2 7" xfId="5525"/>
    <cellStyle name="Normal 2 3 2 3" xfId="366"/>
    <cellStyle name="Normal 2 3 2 3 2" xfId="886"/>
    <cellStyle name="Normal 2 3 2 3 2 2" xfId="1591"/>
    <cellStyle name="Normal 2 3 2 3 2 2 2" xfId="3208"/>
    <cellStyle name="Normal 2 3 2 3 2 2 3" xfId="4851"/>
    <cellStyle name="Normal 2 3 2 3 2 3" xfId="2506"/>
    <cellStyle name="Normal 2 3 2 3 2 4" xfId="4149"/>
    <cellStyle name="Normal 2 3 2 3 3" xfId="696"/>
    <cellStyle name="Normal 2 3 2 3 3 2" xfId="2316"/>
    <cellStyle name="Normal 2 3 2 3 3 3" xfId="3959"/>
    <cellStyle name="Normal 2 3 2 3 4" xfId="1355"/>
    <cellStyle name="Normal 2 3 2 3 4 2" xfId="2972"/>
    <cellStyle name="Normal 2 3 2 3 4 3" xfId="4615"/>
    <cellStyle name="Normal 2 3 2 3 5" xfId="1987"/>
    <cellStyle name="Normal 2 3 2 3 6" xfId="3630"/>
    <cellStyle name="Normal 2 3 2 4" xfId="768"/>
    <cellStyle name="Normal 2 3 2 4 2" xfId="1565"/>
    <cellStyle name="Normal 2 3 2 4 2 2" xfId="3182"/>
    <cellStyle name="Normal 2 3 2 4 2 3" xfId="4825"/>
    <cellStyle name="Normal 2 3 2 4 3" xfId="2388"/>
    <cellStyle name="Normal 2 3 2 4 4" xfId="4031"/>
    <cellStyle name="Normal 2 3 2 5" xfId="577"/>
    <cellStyle name="Normal 2 3 2 5 2" xfId="2197"/>
    <cellStyle name="Normal 2 3 2 5 3" xfId="3840"/>
    <cellStyle name="Normal 2 3 2 6" xfId="1139"/>
    <cellStyle name="Normal 2 3 2 6 2" xfId="2759"/>
    <cellStyle name="Normal 2 3 2 6 3" xfId="4402"/>
    <cellStyle name="Normal 2 3 2 7" xfId="1773"/>
    <cellStyle name="Normal 2 3 2 8" xfId="3417"/>
    <cellStyle name="Normal 2 3 2 9" xfId="5455"/>
    <cellStyle name="Normal 2 3 3" xfId="223"/>
    <cellStyle name="Normal 2 3 3 2" xfId="64"/>
    <cellStyle name="Normal 2 3 3 2 2" xfId="483"/>
    <cellStyle name="Normal 2 3 3 2 2 2" xfId="907"/>
    <cellStyle name="Normal 2 3 3 2 2 2 2" xfId="2527"/>
    <cellStyle name="Normal 2 3 3 2 2 2 3" xfId="4170"/>
    <cellStyle name="Normal 2 3 3 2 2 3" xfId="1471"/>
    <cellStyle name="Normal 2 3 3 2 2 3 2" xfId="3088"/>
    <cellStyle name="Normal 2 3 3 2 2 3 3" xfId="4731"/>
    <cellStyle name="Normal 2 3 3 2 2 4" xfId="2103"/>
    <cellStyle name="Normal 2 3 3 2 2 5" xfId="3746"/>
    <cellStyle name="Normal 2 3 3 2 3" xfId="717"/>
    <cellStyle name="Normal 2 3 3 2 3 2" xfId="2337"/>
    <cellStyle name="Normal 2 3 3 2 3 3" xfId="3980"/>
    <cellStyle name="Normal 2 3 3 2 4" xfId="1259"/>
    <cellStyle name="Normal 2 3 3 2 4 2" xfId="2876"/>
    <cellStyle name="Normal 2 3 3 2 4 3" xfId="4519"/>
    <cellStyle name="Normal 2 3 3 2 5" xfId="1891"/>
    <cellStyle name="Normal 2 3 3 2 6" xfId="3534"/>
    <cellStyle name="Normal 2 3 3 3" xfId="387"/>
    <cellStyle name="Normal 2 3 3 3 2" xfId="792"/>
    <cellStyle name="Normal 2 3 3 3 2 2" xfId="2412"/>
    <cellStyle name="Normal 2 3 3 3 2 3" xfId="4055"/>
    <cellStyle name="Normal 2 3 3 3 3" xfId="1376"/>
    <cellStyle name="Normal 2 3 3 3 3 2" xfId="2993"/>
    <cellStyle name="Normal 2 3 3 3 3 3" xfId="4636"/>
    <cellStyle name="Normal 2 3 3 3 4" xfId="2008"/>
    <cellStyle name="Normal 2 3 3 3 5" xfId="3651"/>
    <cellStyle name="Normal 2 3 3 4" xfId="601"/>
    <cellStyle name="Normal 2 3 3 4 2" xfId="2221"/>
    <cellStyle name="Normal 2 3 3 4 3" xfId="3864"/>
    <cellStyle name="Normal 2 3 3 5" xfId="1160"/>
    <cellStyle name="Normal 2 3 3 5 2" xfId="2780"/>
    <cellStyle name="Normal 2 3 3 5 3" xfId="4423"/>
    <cellStyle name="Normal 2 3 3 6" xfId="1794"/>
    <cellStyle name="Normal 2 3 3 7" xfId="3438"/>
    <cellStyle name="Normal 2 3 3 8" xfId="5479"/>
    <cellStyle name="Normal 2 3 4" xfId="185"/>
    <cellStyle name="Normal 2 3 4 2" xfId="31"/>
    <cellStyle name="Normal 2 3 4 2 2" xfId="515"/>
    <cellStyle name="Normal 2 3 4 2 2 2" xfId="1503"/>
    <cellStyle name="Normal 2 3 4 2 2 2 2" xfId="3120"/>
    <cellStyle name="Normal 2 3 4 2 2 2 3" xfId="4763"/>
    <cellStyle name="Normal 2 3 4 2 2 3" xfId="2135"/>
    <cellStyle name="Normal 2 3 4 2 2 4" xfId="3778"/>
    <cellStyle name="Normal 2 3 4 2 3" xfId="815"/>
    <cellStyle name="Normal 2 3 4 2 3 2" xfId="2435"/>
    <cellStyle name="Normal 2 3 4 2 3 3" xfId="4078"/>
    <cellStyle name="Normal 2 3 4 2 4" xfId="1291"/>
    <cellStyle name="Normal 2 3 4 2 4 2" xfId="2908"/>
    <cellStyle name="Normal 2 3 4 2 4 3" xfId="4551"/>
    <cellStyle name="Normal 2 3 4 2 5" xfId="1923"/>
    <cellStyle name="Normal 2 3 4 2 6" xfId="3566"/>
    <cellStyle name="Normal 2 3 4 3" xfId="342"/>
    <cellStyle name="Normal 2 3 4 3 2" xfId="1332"/>
    <cellStyle name="Normal 2 3 4 3 2 2" xfId="2949"/>
    <cellStyle name="Normal 2 3 4 3 2 3" xfId="4592"/>
    <cellStyle name="Normal 2 3 4 3 3" xfId="1964"/>
    <cellStyle name="Normal 2 3 4 3 4" xfId="3607"/>
    <cellStyle name="Normal 2 3 4 4" xfId="624"/>
    <cellStyle name="Normal 2 3 4 4 2" xfId="2244"/>
    <cellStyle name="Normal 2 3 4 4 3" xfId="3887"/>
    <cellStyle name="Normal 2 3 4 5" xfId="1192"/>
    <cellStyle name="Normal 2 3 4 5 2" xfId="2812"/>
    <cellStyle name="Normal 2 3 4 5 3" xfId="4455"/>
    <cellStyle name="Normal 2 3 4 6" xfId="1826"/>
    <cellStyle name="Normal 2 3 4 7" xfId="3470"/>
    <cellStyle name="Normal 2 3 4 8" xfId="5502"/>
    <cellStyle name="Normal 2 3 5" xfId="109"/>
    <cellStyle name="Normal 2 3 5 2" xfId="439"/>
    <cellStyle name="Normal 2 3 5 2 2" xfId="863"/>
    <cellStyle name="Normal 2 3 5 2 2 2" xfId="2483"/>
    <cellStyle name="Normal 2 3 5 2 2 3" xfId="4126"/>
    <cellStyle name="Normal 2 3 5 2 3" xfId="1427"/>
    <cellStyle name="Normal 2 3 5 2 3 2" xfId="3044"/>
    <cellStyle name="Normal 2 3 5 2 3 3" xfId="4687"/>
    <cellStyle name="Normal 2 3 5 2 4" xfId="2059"/>
    <cellStyle name="Normal 2 3 5 2 5" xfId="3702"/>
    <cellStyle name="Normal 2 3 5 3" xfId="673"/>
    <cellStyle name="Normal 2 3 5 3 2" xfId="2293"/>
    <cellStyle name="Normal 2 3 5 3 3" xfId="3936"/>
    <cellStyle name="Normal 2 3 5 4" xfId="1215"/>
    <cellStyle name="Normal 2 3 5 4 2" xfId="2832"/>
    <cellStyle name="Normal 2 3 5 4 3" xfId="4475"/>
    <cellStyle name="Normal 2 3 5 5" xfId="1847"/>
    <cellStyle name="Normal 2 3 5 6" xfId="3490"/>
    <cellStyle name="Normal 2 3 5 7" xfId="5550"/>
    <cellStyle name="Normal 2 3 6" xfId="10"/>
    <cellStyle name="Normal 2 3 6 2" xfId="535"/>
    <cellStyle name="Normal 2 3 6 2 2" xfId="1523"/>
    <cellStyle name="Normal 2 3 6 2 2 2" xfId="3140"/>
    <cellStyle name="Normal 2 3 6 2 2 3" xfId="4783"/>
    <cellStyle name="Normal 2 3 6 2 3" xfId="2155"/>
    <cellStyle name="Normal 2 3 6 2 4" xfId="3798"/>
    <cellStyle name="Normal 2 3 6 3" xfId="937"/>
    <cellStyle name="Normal 2 3 6 3 2" xfId="2557"/>
    <cellStyle name="Normal 2 3 6 3 3" xfId="4200"/>
    <cellStyle name="Normal 2 3 6 4" xfId="1311"/>
    <cellStyle name="Normal 2 3 6 4 2" xfId="2928"/>
    <cellStyle name="Normal 2 3 6 4 3" xfId="4571"/>
    <cellStyle name="Normal 2 3 6 5" xfId="1943"/>
    <cellStyle name="Normal 2 3 6 6" xfId="3586"/>
    <cellStyle name="Normal 2 3 7" xfId="341"/>
    <cellStyle name="Normal 2 3 7 2" xfId="959"/>
    <cellStyle name="Normal 2 3 7 2 2" xfId="2579"/>
    <cellStyle name="Normal 2 3 7 2 3" xfId="4222"/>
    <cellStyle name="Normal 2 3 7 3" xfId="1331"/>
    <cellStyle name="Normal 2 3 7 3 2" xfId="2948"/>
    <cellStyle name="Normal 2 3 7 3 3" xfId="4591"/>
    <cellStyle name="Normal 2 3 7 4" xfId="1963"/>
    <cellStyle name="Normal 2 3 7 5" xfId="3606"/>
    <cellStyle name="Normal 2 3 8" xfId="981"/>
    <cellStyle name="Normal 2 3 8 2" xfId="1619"/>
    <cellStyle name="Normal 2 3 8 2 2" xfId="3236"/>
    <cellStyle name="Normal 2 3 8 2 3" xfId="4879"/>
    <cellStyle name="Normal 2 3 8 3" xfId="2601"/>
    <cellStyle name="Normal 2 3 8 4" xfId="4244"/>
    <cellStyle name="Normal 2 3 9" xfId="1003"/>
    <cellStyle name="Normal 2 3 9 2" xfId="1641"/>
    <cellStyle name="Normal 2 3 9 2 2" xfId="3258"/>
    <cellStyle name="Normal 2 3 9 2 3" xfId="4901"/>
    <cellStyle name="Normal 2 3 9 3" xfId="2623"/>
    <cellStyle name="Normal 2 3 9 4" xfId="4266"/>
    <cellStyle name="Normal 2 4" xfId="206"/>
    <cellStyle name="Normal 2 4 2" xfId="52"/>
    <cellStyle name="Normal 2 4 2 2" xfId="495"/>
    <cellStyle name="Normal 2 4 2 2 2" xfId="1483"/>
    <cellStyle name="Normal 2 4 2 2 2 2" xfId="3100"/>
    <cellStyle name="Normal 2 4 2 2 2 3" xfId="4743"/>
    <cellStyle name="Normal 2 4 2 2 3" xfId="2115"/>
    <cellStyle name="Normal 2 4 2 2 4" xfId="3758"/>
    <cellStyle name="Normal 2 4 2 3" xfId="1271"/>
    <cellStyle name="Normal 2 4 2 3 2" xfId="2888"/>
    <cellStyle name="Normal 2 4 2 3 3" xfId="4531"/>
    <cellStyle name="Normal 2 4 2 4" xfId="1903"/>
    <cellStyle name="Normal 2 4 2 5" xfId="3546"/>
    <cellStyle name="Normal 2 4 3" xfId="400"/>
    <cellStyle name="Normal 2 4 3 2" xfId="1388"/>
    <cellStyle name="Normal 2 4 3 2 2" xfId="3005"/>
    <cellStyle name="Normal 2 4 3 2 3" xfId="4648"/>
    <cellStyle name="Normal 2 4 3 3" xfId="2020"/>
    <cellStyle name="Normal 2 4 3 4" xfId="3663"/>
    <cellStyle name="Normal 2 4 4" xfId="1172"/>
    <cellStyle name="Normal 2 4 4 2" xfId="2792"/>
    <cellStyle name="Normal 2 4 4 3" xfId="4435"/>
    <cellStyle name="Normal 2 4 5" xfId="1806"/>
    <cellStyle name="Normal 2 4 6" xfId="3450"/>
    <cellStyle name="Normal 2 5" xfId="167"/>
    <cellStyle name="Normal 2 6" xfId="166"/>
    <cellStyle name="Normal 2 7" xfId="165"/>
    <cellStyle name="Normal 2 8" xfId="164"/>
    <cellStyle name="Normal 2 9" xfId="163"/>
    <cellStyle name="Normal 20" xfId="222"/>
    <cellStyle name="Normal 20 2" xfId="63"/>
    <cellStyle name="Normal 20 2 2" xfId="484"/>
    <cellStyle name="Normal 20 2 2 2" xfId="908"/>
    <cellStyle name="Normal 20 2 2 2 2" xfId="2528"/>
    <cellStyle name="Normal 20 2 2 2 3" xfId="4171"/>
    <cellStyle name="Normal 20 2 2 3" xfId="1472"/>
    <cellStyle name="Normal 20 2 2 3 2" xfId="3089"/>
    <cellStyle name="Normal 20 2 2 3 3" xfId="4732"/>
    <cellStyle name="Normal 20 2 2 4" xfId="2104"/>
    <cellStyle name="Normal 20 2 2 5" xfId="3747"/>
    <cellStyle name="Normal 20 2 3" xfId="718"/>
    <cellStyle name="Normal 20 2 3 2" xfId="2338"/>
    <cellStyle name="Normal 20 2 3 3" xfId="3981"/>
    <cellStyle name="Normal 20 2 4" xfId="1260"/>
    <cellStyle name="Normal 20 2 4 2" xfId="2877"/>
    <cellStyle name="Normal 20 2 4 3" xfId="4520"/>
    <cellStyle name="Normal 20 2 5" xfId="1892"/>
    <cellStyle name="Normal 20 2 6" xfId="3535"/>
    <cellStyle name="Normal 20 3" xfId="388"/>
    <cellStyle name="Normal 20 3 2" xfId="796"/>
    <cellStyle name="Normal 20 3 2 2" xfId="2416"/>
    <cellStyle name="Normal 20 3 2 3" xfId="4059"/>
    <cellStyle name="Normal 20 3 3" xfId="1377"/>
    <cellStyle name="Normal 20 3 3 2" xfId="2994"/>
    <cellStyle name="Normal 20 3 3 3" xfId="4637"/>
    <cellStyle name="Normal 20 3 4" xfId="2009"/>
    <cellStyle name="Normal 20 3 5" xfId="3652"/>
    <cellStyle name="Normal 20 4" xfId="605"/>
    <cellStyle name="Normal 20 4 2" xfId="2225"/>
    <cellStyle name="Normal 20 4 3" xfId="3868"/>
    <cellStyle name="Normal 20 5" xfId="1161"/>
    <cellStyle name="Normal 20 5 2" xfId="2781"/>
    <cellStyle name="Normal 20 5 3" xfId="4424"/>
    <cellStyle name="Normal 20 6" xfId="1795"/>
    <cellStyle name="Normal 20 7" xfId="3439"/>
    <cellStyle name="Normal 20 8" xfId="5483"/>
    <cellStyle name="Normal 21" xfId="210"/>
    <cellStyle name="Normal 21 2" xfId="56"/>
    <cellStyle name="Normal 21 2 2" xfId="491"/>
    <cellStyle name="Normal 21 2 2 2" xfId="915"/>
    <cellStyle name="Normal 21 2 2 2 2" xfId="2535"/>
    <cellStyle name="Normal 21 2 2 2 3" xfId="4178"/>
    <cellStyle name="Normal 21 2 2 3" xfId="1479"/>
    <cellStyle name="Normal 21 2 2 3 2" xfId="3096"/>
    <cellStyle name="Normal 21 2 2 3 3" xfId="4739"/>
    <cellStyle name="Normal 21 2 2 4" xfId="2111"/>
    <cellStyle name="Normal 21 2 2 5" xfId="3754"/>
    <cellStyle name="Normal 21 2 3" xfId="725"/>
    <cellStyle name="Normal 21 2 3 2" xfId="2345"/>
    <cellStyle name="Normal 21 2 3 3" xfId="3988"/>
    <cellStyle name="Normal 21 2 4" xfId="1267"/>
    <cellStyle name="Normal 21 2 4 2" xfId="2884"/>
    <cellStyle name="Normal 21 2 4 3" xfId="4527"/>
    <cellStyle name="Normal 21 2 5" xfId="1899"/>
    <cellStyle name="Normal 21 2 6" xfId="3542"/>
    <cellStyle name="Normal 21 3" xfId="395"/>
    <cellStyle name="Normal 21 3 2" xfId="842"/>
    <cellStyle name="Normal 21 3 2 2" xfId="2462"/>
    <cellStyle name="Normal 21 3 2 3" xfId="4105"/>
    <cellStyle name="Normal 21 3 3" xfId="1384"/>
    <cellStyle name="Normal 21 3 3 2" xfId="3001"/>
    <cellStyle name="Normal 21 3 3 3" xfId="4644"/>
    <cellStyle name="Normal 21 3 4" xfId="2016"/>
    <cellStyle name="Normal 21 3 5" xfId="3659"/>
    <cellStyle name="Normal 21 4" xfId="651"/>
    <cellStyle name="Normal 21 4 2" xfId="2271"/>
    <cellStyle name="Normal 21 4 3" xfId="3914"/>
    <cellStyle name="Normal 21 5" xfId="1168"/>
    <cellStyle name="Normal 21 5 2" xfId="2788"/>
    <cellStyle name="Normal 21 5 3" xfId="4431"/>
    <cellStyle name="Normal 21 6" xfId="1802"/>
    <cellStyle name="Normal 21 7" xfId="3446"/>
    <cellStyle name="Normal 21 8" xfId="5529"/>
    <cellStyle name="Normal 22" xfId="209"/>
    <cellStyle name="Normal 22 2" xfId="55"/>
    <cellStyle name="Normal 22 2 2" xfId="492"/>
    <cellStyle name="Normal 22 2 2 2" xfId="916"/>
    <cellStyle name="Normal 22 2 2 2 2" xfId="2536"/>
    <cellStyle name="Normal 22 2 2 2 3" xfId="4179"/>
    <cellStyle name="Normal 22 2 2 3" xfId="1480"/>
    <cellStyle name="Normal 22 2 2 3 2" xfId="3097"/>
    <cellStyle name="Normal 22 2 2 3 3" xfId="4740"/>
    <cellStyle name="Normal 22 2 2 4" xfId="2112"/>
    <cellStyle name="Normal 22 2 2 5" xfId="3755"/>
    <cellStyle name="Normal 22 2 3" xfId="726"/>
    <cellStyle name="Normal 22 2 3 2" xfId="2346"/>
    <cellStyle name="Normal 22 2 3 3" xfId="3989"/>
    <cellStyle name="Normal 22 2 4" xfId="1268"/>
    <cellStyle name="Normal 22 2 4 2" xfId="2885"/>
    <cellStyle name="Normal 22 2 4 3" xfId="4528"/>
    <cellStyle name="Normal 22 2 5" xfId="1900"/>
    <cellStyle name="Normal 22 2 6" xfId="3543"/>
    <cellStyle name="Normal 22 3" xfId="396"/>
    <cellStyle name="Normal 22 3 2" xfId="843"/>
    <cellStyle name="Normal 22 3 2 2" xfId="2463"/>
    <cellStyle name="Normal 22 3 2 3" xfId="4106"/>
    <cellStyle name="Normal 22 3 3" xfId="1385"/>
    <cellStyle name="Normal 22 3 3 2" xfId="3002"/>
    <cellStyle name="Normal 22 3 3 3" xfId="4645"/>
    <cellStyle name="Normal 22 3 4" xfId="2017"/>
    <cellStyle name="Normal 22 3 5" xfId="3660"/>
    <cellStyle name="Normal 22 4" xfId="652"/>
    <cellStyle name="Normal 22 4 2" xfId="2272"/>
    <cellStyle name="Normal 22 4 3" xfId="3915"/>
    <cellStyle name="Normal 22 5" xfId="1169"/>
    <cellStyle name="Normal 22 5 2" xfId="2789"/>
    <cellStyle name="Normal 22 5 3" xfId="4432"/>
    <cellStyle name="Normal 22 6" xfId="1803"/>
    <cellStyle name="Normal 22 7" xfId="3447"/>
    <cellStyle name="Normal 22 8" xfId="5530"/>
    <cellStyle name="Normal 23" xfId="208"/>
    <cellStyle name="Normal 23 2" xfId="50"/>
    <cellStyle name="Normal 23 2 2" xfId="493"/>
    <cellStyle name="Normal 23 2 2 2" xfId="1481"/>
    <cellStyle name="Normal 23 2 2 2 2" xfId="3098"/>
    <cellStyle name="Normal 23 2 2 2 3" xfId="4741"/>
    <cellStyle name="Normal 23 2 2 3" xfId="2113"/>
    <cellStyle name="Normal 23 2 2 4" xfId="3756"/>
    <cellStyle name="Normal 23 2 3" xfId="917"/>
    <cellStyle name="Normal 23 2 3 2" xfId="2537"/>
    <cellStyle name="Normal 23 2 3 3" xfId="4180"/>
    <cellStyle name="Normal 23 2 4" xfId="1269"/>
    <cellStyle name="Normal 23 2 4 2" xfId="2886"/>
    <cellStyle name="Normal 23 2 4 3" xfId="4529"/>
    <cellStyle name="Normal 23 2 5" xfId="1901"/>
    <cellStyle name="Normal 23 2 6" xfId="3544"/>
    <cellStyle name="Normal 23 3" xfId="397"/>
    <cellStyle name="Normal 23 3 2" xfId="844"/>
    <cellStyle name="Normal 23 3 2 2" xfId="2464"/>
    <cellStyle name="Normal 23 3 2 3" xfId="4107"/>
    <cellStyle name="Normal 23 3 3" xfId="1386"/>
    <cellStyle name="Normal 23 3 3 2" xfId="3003"/>
    <cellStyle name="Normal 23 3 3 3" xfId="4646"/>
    <cellStyle name="Normal 23 3 4" xfId="2018"/>
    <cellStyle name="Normal 23 3 5" xfId="3661"/>
    <cellStyle name="Normal 23 4" xfId="653"/>
    <cellStyle name="Normal 23 4 2" xfId="2273"/>
    <cellStyle name="Normal 23 4 3" xfId="3916"/>
    <cellStyle name="Normal 23 5" xfId="1170"/>
    <cellStyle name="Normal 23 5 2" xfId="2790"/>
    <cellStyle name="Normal 23 5 3" xfId="4433"/>
    <cellStyle name="Normal 23 6" xfId="1804"/>
    <cellStyle name="Normal 23 7" xfId="3448"/>
    <cellStyle name="Normal 23 8" xfId="5531"/>
    <cellStyle name="Normal 24" xfId="207"/>
    <cellStyle name="Normal 24 2" xfId="54"/>
    <cellStyle name="Normal 24 2 2" xfId="494"/>
    <cellStyle name="Normal 24 2 2 2" xfId="1482"/>
    <cellStyle name="Normal 24 2 2 2 2" xfId="3099"/>
    <cellStyle name="Normal 24 2 2 2 3" xfId="4742"/>
    <cellStyle name="Normal 24 2 2 3" xfId="2114"/>
    <cellStyle name="Normal 24 2 2 4" xfId="3757"/>
    <cellStyle name="Normal 24 2 3" xfId="918"/>
    <cellStyle name="Normal 24 2 3 2" xfId="2538"/>
    <cellStyle name="Normal 24 2 3 3" xfId="4181"/>
    <cellStyle name="Normal 24 2 4" xfId="1270"/>
    <cellStyle name="Normal 24 2 4 2" xfId="2887"/>
    <cellStyle name="Normal 24 2 4 3" xfId="4530"/>
    <cellStyle name="Normal 24 2 5" xfId="1902"/>
    <cellStyle name="Normal 24 2 6" xfId="3545"/>
    <cellStyle name="Normal 24 3" xfId="398"/>
    <cellStyle name="Normal 24 3 2" xfId="1387"/>
    <cellStyle name="Normal 24 3 2 2" xfId="3004"/>
    <cellStyle name="Normal 24 3 2 3" xfId="4647"/>
    <cellStyle name="Normal 24 3 3" xfId="2019"/>
    <cellStyle name="Normal 24 3 4" xfId="3662"/>
    <cellStyle name="Normal 24 4" xfId="654"/>
    <cellStyle name="Normal 24 4 2" xfId="2274"/>
    <cellStyle name="Normal 24 4 3" xfId="3917"/>
    <cellStyle name="Normal 24 5" xfId="1171"/>
    <cellStyle name="Normal 24 5 2" xfId="2791"/>
    <cellStyle name="Normal 24 5 3" xfId="4434"/>
    <cellStyle name="Normal 24 6" xfId="1805"/>
    <cellStyle name="Normal 24 7" xfId="3449"/>
    <cellStyle name="Normal 24 8" xfId="5553"/>
    <cellStyle name="Normal 25" xfId="205"/>
    <cellStyle name="Normal 25 2" xfId="51"/>
    <cellStyle name="Normal 25 2 2" xfId="496"/>
    <cellStyle name="Normal 25 2 2 2" xfId="1484"/>
    <cellStyle name="Normal 25 2 2 2 2" xfId="3101"/>
    <cellStyle name="Normal 25 2 2 2 3" xfId="4744"/>
    <cellStyle name="Normal 25 2 2 3" xfId="2116"/>
    <cellStyle name="Normal 25 2 2 4" xfId="3759"/>
    <cellStyle name="Normal 25 2 3" xfId="1272"/>
    <cellStyle name="Normal 25 2 3 2" xfId="2889"/>
    <cellStyle name="Normal 25 2 3 3" xfId="4532"/>
    <cellStyle name="Normal 25 2 4" xfId="1904"/>
    <cellStyle name="Normal 25 2 5" xfId="3547"/>
    <cellStyle name="Normal 25 3" xfId="401"/>
    <cellStyle name="Normal 25 3 2" xfId="1389"/>
    <cellStyle name="Normal 25 3 2 2" xfId="3006"/>
    <cellStyle name="Normal 25 3 2 3" xfId="4649"/>
    <cellStyle name="Normal 25 3 3" xfId="2021"/>
    <cellStyle name="Normal 25 3 4" xfId="3664"/>
    <cellStyle name="Normal 25 4" xfId="1051"/>
    <cellStyle name="Normal 25 4 2" xfId="2671"/>
    <cellStyle name="Normal 25 4 3" xfId="4314"/>
    <cellStyle name="Normal 25 5" xfId="1173"/>
    <cellStyle name="Normal 25 5 2" xfId="2793"/>
    <cellStyle name="Normal 25 5 3" xfId="4436"/>
    <cellStyle name="Normal 25 6" xfId="1807"/>
    <cellStyle name="Normal 25 7" xfId="3451"/>
    <cellStyle name="Normal 25 8" xfId="5554"/>
    <cellStyle name="Normal 26" xfId="183"/>
    <cellStyle name="Normal 26 2" xfId="30"/>
    <cellStyle name="Normal 26 3" xfId="1052"/>
    <cellStyle name="Normal 26 3 2" xfId="2672"/>
    <cellStyle name="Normal 26 3 3" xfId="4315"/>
    <cellStyle name="Normal 26 4" xfId="1193"/>
    <cellStyle name="Normal 26 5" xfId="4992"/>
    <cellStyle name="Normal 26 6" xfId="5322"/>
    <cellStyle name="Normal 27" xfId="160"/>
    <cellStyle name="Normal 27 2" xfId="1053"/>
    <cellStyle name="Normal 27 2 2" xfId="2673"/>
    <cellStyle name="Normal 27 2 3" xfId="4316"/>
    <cellStyle name="Normal 27 3" xfId="1194"/>
    <cellStyle name="Normal 27 4" xfId="5323"/>
    <cellStyle name="Normal 27 5" xfId="5324"/>
    <cellStyle name="Normal 28" xfId="162"/>
    <cellStyle name="Normal 28 2" xfId="1076"/>
    <cellStyle name="Normal 28 2 2" xfId="2696"/>
    <cellStyle name="Normal 28 2 3" xfId="4339"/>
    <cellStyle name="Normal 28 3" xfId="1195"/>
    <cellStyle name="Normal 28 4" xfId="5325"/>
    <cellStyle name="Normal 28 5" xfId="5326"/>
    <cellStyle name="Normal 29" xfId="161"/>
    <cellStyle name="Normal 29 2" xfId="5327"/>
    <cellStyle name="Normal 3" xfId="298"/>
    <cellStyle name="Normal 3 10" xfId="997"/>
    <cellStyle name="Normal 3 10 2" xfId="1635"/>
    <cellStyle name="Normal 3 10 2 2" xfId="3252"/>
    <cellStyle name="Normal 3 10 2 3" xfId="4895"/>
    <cellStyle name="Normal 3 10 3" xfId="2617"/>
    <cellStyle name="Normal 3 10 4" xfId="4260"/>
    <cellStyle name="Normal 3 11" xfId="1019"/>
    <cellStyle name="Normal 3 11 2" xfId="1657"/>
    <cellStyle name="Normal 3 11 2 2" xfId="3274"/>
    <cellStyle name="Normal 3 11 2 3" xfId="4917"/>
    <cellStyle name="Normal 3 11 3" xfId="2639"/>
    <cellStyle name="Normal 3 11 4" xfId="4282"/>
    <cellStyle name="Normal 3 12" xfId="1041"/>
    <cellStyle name="Normal 3 12 2" xfId="1679"/>
    <cellStyle name="Normal 3 12 2 2" xfId="3296"/>
    <cellStyle name="Normal 3 12 2 3" xfId="4939"/>
    <cellStyle name="Normal 3 12 3" xfId="2661"/>
    <cellStyle name="Normal 3 12 4" xfId="4304"/>
    <cellStyle name="Normal 3 13" xfId="1066"/>
    <cellStyle name="Normal 3 13 2" xfId="1701"/>
    <cellStyle name="Normal 3 13 2 2" xfId="3318"/>
    <cellStyle name="Normal 3 13 2 3" xfId="4961"/>
    <cellStyle name="Normal 3 13 3" xfId="2686"/>
    <cellStyle name="Normal 3 13 4" xfId="4329"/>
    <cellStyle name="Normal 3 14" xfId="1089"/>
    <cellStyle name="Normal 3 14 2" xfId="1723"/>
    <cellStyle name="Normal 3 14 2 2" xfId="3340"/>
    <cellStyle name="Normal 3 14 2 3" xfId="4983"/>
    <cellStyle name="Normal 3 14 3" xfId="2709"/>
    <cellStyle name="Normal 3 14 4" xfId="4352"/>
    <cellStyle name="Normal 3 15" xfId="739"/>
    <cellStyle name="Normal 3 15 2" xfId="1536"/>
    <cellStyle name="Normal 3 15 2 2" xfId="3153"/>
    <cellStyle name="Normal 3 15 2 3" xfId="4796"/>
    <cellStyle name="Normal 3 15 3" xfId="2359"/>
    <cellStyle name="Normal 3 15 4" xfId="4002"/>
    <cellStyle name="Normal 3 16" xfId="548"/>
    <cellStyle name="Normal 3 16 2" xfId="2168"/>
    <cellStyle name="Normal 3 16 3" xfId="3811"/>
    <cellStyle name="Normal 3 17" xfId="1110"/>
    <cellStyle name="Normal 3 17 2" xfId="2730"/>
    <cellStyle name="Normal 3 17 3" xfId="4373"/>
    <cellStyle name="Normal 3 18" xfId="1744"/>
    <cellStyle name="Normal 3 19" xfId="3387"/>
    <cellStyle name="Normal 3 2" xfId="302"/>
    <cellStyle name="Normal 3 2 2" xfId="3351"/>
    <cellStyle name="Normal 3 2 3" xfId="5328"/>
    <cellStyle name="Normal 3 20" xfId="5426"/>
    <cellStyle name="Normal 3 3" xfId="260"/>
    <cellStyle name="Normal 3 3 2" xfId="92"/>
    <cellStyle name="Normal 3 3 2 2" xfId="456"/>
    <cellStyle name="Normal 3 3 2 2 2" xfId="832"/>
    <cellStyle name="Normal 3 3 2 2 2 2" xfId="2452"/>
    <cellStyle name="Normal 3 3 2 2 2 3" xfId="4095"/>
    <cellStyle name="Normal 3 3 2 2 3" xfId="1444"/>
    <cellStyle name="Normal 3 3 2 2 3 2" xfId="3061"/>
    <cellStyle name="Normal 3 3 2 2 3 3" xfId="4704"/>
    <cellStyle name="Normal 3 3 2 2 4" xfId="2076"/>
    <cellStyle name="Normal 3 3 2 2 5" xfId="3719"/>
    <cellStyle name="Normal 3 3 2 3" xfId="641"/>
    <cellStyle name="Normal 3 3 2 3 2" xfId="2261"/>
    <cellStyle name="Normal 3 3 2 3 3" xfId="3904"/>
    <cellStyle name="Normal 3 3 2 4" xfId="1232"/>
    <cellStyle name="Normal 3 3 2 4 2" xfId="2849"/>
    <cellStyle name="Normal 3 3 2 4 3" xfId="4492"/>
    <cellStyle name="Normal 3 3 2 5" xfId="1864"/>
    <cellStyle name="Normal 3 3 2 6" xfId="3507"/>
    <cellStyle name="Normal 3 3 2 7" xfId="5519"/>
    <cellStyle name="Normal 3 3 3" xfId="360"/>
    <cellStyle name="Normal 3 3 3 2" xfId="880"/>
    <cellStyle name="Normal 3 3 3 2 2" xfId="1585"/>
    <cellStyle name="Normal 3 3 3 2 2 2" xfId="3202"/>
    <cellStyle name="Normal 3 3 3 2 2 3" xfId="4845"/>
    <cellStyle name="Normal 3 3 3 2 3" xfId="2500"/>
    <cellStyle name="Normal 3 3 3 2 4" xfId="4143"/>
    <cellStyle name="Normal 3 3 3 3" xfId="690"/>
    <cellStyle name="Normal 3 3 3 3 2" xfId="2310"/>
    <cellStyle name="Normal 3 3 3 3 3" xfId="3953"/>
    <cellStyle name="Normal 3 3 3 4" xfId="1349"/>
    <cellStyle name="Normal 3 3 3 4 2" xfId="2966"/>
    <cellStyle name="Normal 3 3 3 4 3" xfId="4609"/>
    <cellStyle name="Normal 3 3 3 5" xfId="1981"/>
    <cellStyle name="Normal 3 3 3 6" xfId="3624"/>
    <cellStyle name="Normal 3 3 4" xfId="762"/>
    <cellStyle name="Normal 3 3 4 2" xfId="1559"/>
    <cellStyle name="Normal 3 3 4 2 2" xfId="3176"/>
    <cellStyle name="Normal 3 3 4 2 3" xfId="4819"/>
    <cellStyle name="Normal 3 3 4 3" xfId="2382"/>
    <cellStyle name="Normal 3 3 4 4" xfId="4025"/>
    <cellStyle name="Normal 3 3 5" xfId="571"/>
    <cellStyle name="Normal 3 3 5 2" xfId="2191"/>
    <cellStyle name="Normal 3 3 5 3" xfId="3834"/>
    <cellStyle name="Normal 3 3 6" xfId="1133"/>
    <cellStyle name="Normal 3 3 6 2" xfId="2753"/>
    <cellStyle name="Normal 3 3 6 3" xfId="4396"/>
    <cellStyle name="Normal 3 3 7" xfId="1767"/>
    <cellStyle name="Normal 3 3 8" xfId="3411"/>
    <cellStyle name="Normal 3 3 9" xfId="5449"/>
    <cellStyle name="Normal 3 4" xfId="221"/>
    <cellStyle name="Normal 3 4 2" xfId="58"/>
    <cellStyle name="Normal 3 4 2 2" xfId="485"/>
    <cellStyle name="Normal 3 4 2 2 2" xfId="909"/>
    <cellStyle name="Normal 3 4 2 2 2 2" xfId="2529"/>
    <cellStyle name="Normal 3 4 2 2 2 3" xfId="4172"/>
    <cellStyle name="Normal 3 4 2 2 3" xfId="1473"/>
    <cellStyle name="Normal 3 4 2 2 3 2" xfId="3090"/>
    <cellStyle name="Normal 3 4 2 2 3 3" xfId="4733"/>
    <cellStyle name="Normal 3 4 2 2 4" xfId="2105"/>
    <cellStyle name="Normal 3 4 2 2 5" xfId="3748"/>
    <cellStyle name="Normal 3 4 2 3" xfId="719"/>
    <cellStyle name="Normal 3 4 2 3 2" xfId="2339"/>
    <cellStyle name="Normal 3 4 2 3 3" xfId="3982"/>
    <cellStyle name="Normal 3 4 2 4" xfId="1261"/>
    <cellStyle name="Normal 3 4 2 4 2" xfId="2878"/>
    <cellStyle name="Normal 3 4 2 4 3" xfId="4521"/>
    <cellStyle name="Normal 3 4 2 5" xfId="1893"/>
    <cellStyle name="Normal 3 4 2 6" xfId="3536"/>
    <cellStyle name="Normal 3 4 3" xfId="389"/>
    <cellStyle name="Normal 3 4 3 2" xfId="786"/>
    <cellStyle name="Normal 3 4 3 2 2" xfId="2406"/>
    <cellStyle name="Normal 3 4 3 2 3" xfId="4049"/>
    <cellStyle name="Normal 3 4 3 3" xfId="1378"/>
    <cellStyle name="Normal 3 4 3 3 2" xfId="2995"/>
    <cellStyle name="Normal 3 4 3 3 3" xfId="4638"/>
    <cellStyle name="Normal 3 4 3 4" xfId="2010"/>
    <cellStyle name="Normal 3 4 3 5" xfId="3653"/>
    <cellStyle name="Normal 3 4 4" xfId="595"/>
    <cellStyle name="Normal 3 4 4 2" xfId="2215"/>
    <cellStyle name="Normal 3 4 4 3" xfId="3858"/>
    <cellStyle name="Normal 3 4 5" xfId="1162"/>
    <cellStyle name="Normal 3 4 5 2" xfId="2782"/>
    <cellStyle name="Normal 3 4 5 3" xfId="4425"/>
    <cellStyle name="Normal 3 4 6" xfId="1796"/>
    <cellStyle name="Normal 3 4 7" xfId="3440"/>
    <cellStyle name="Normal 3 4 8" xfId="5473"/>
    <cellStyle name="Normal 3 5" xfId="192"/>
    <cellStyle name="Normal 3 5 2" xfId="38"/>
    <cellStyle name="Normal 3 5 2 2" xfId="509"/>
    <cellStyle name="Normal 3 5 2 2 2" xfId="1497"/>
    <cellStyle name="Normal 3 5 2 2 2 2" xfId="3114"/>
    <cellStyle name="Normal 3 5 2 2 2 3" xfId="4757"/>
    <cellStyle name="Normal 3 5 2 2 3" xfId="2129"/>
    <cellStyle name="Normal 3 5 2 2 4" xfId="3772"/>
    <cellStyle name="Normal 3 5 2 3" xfId="809"/>
    <cellStyle name="Normal 3 5 2 3 2" xfId="2429"/>
    <cellStyle name="Normal 3 5 2 3 3" xfId="4072"/>
    <cellStyle name="Normal 3 5 2 4" xfId="1285"/>
    <cellStyle name="Normal 3 5 2 4 2" xfId="2902"/>
    <cellStyle name="Normal 3 5 2 4 3" xfId="4545"/>
    <cellStyle name="Normal 3 5 2 5" xfId="1917"/>
    <cellStyle name="Normal 3 5 2 6" xfId="3560"/>
    <cellStyle name="Normal 3 5 3" xfId="414"/>
    <cellStyle name="Normal 3 5 3 2" xfId="1402"/>
    <cellStyle name="Normal 3 5 3 2 2" xfId="3019"/>
    <cellStyle name="Normal 3 5 3 2 3" xfId="4662"/>
    <cellStyle name="Normal 3 5 3 3" xfId="2034"/>
    <cellStyle name="Normal 3 5 3 4" xfId="3677"/>
    <cellStyle name="Normal 3 5 4" xfId="618"/>
    <cellStyle name="Normal 3 5 4 2" xfId="2238"/>
    <cellStyle name="Normal 3 5 4 3" xfId="3881"/>
    <cellStyle name="Normal 3 5 5" xfId="1186"/>
    <cellStyle name="Normal 3 5 5 2" xfId="2806"/>
    <cellStyle name="Normal 3 5 5 3" xfId="4449"/>
    <cellStyle name="Normal 3 5 6" xfId="1820"/>
    <cellStyle name="Normal 3 5 7" xfId="3464"/>
    <cellStyle name="Normal 3 5 8" xfId="5496"/>
    <cellStyle name="Normal 3 6" xfId="116"/>
    <cellStyle name="Normal 3 6 2" xfId="433"/>
    <cellStyle name="Normal 3 6 2 2" xfId="857"/>
    <cellStyle name="Normal 3 6 2 2 2" xfId="2477"/>
    <cellStyle name="Normal 3 6 2 2 3" xfId="4120"/>
    <cellStyle name="Normal 3 6 2 3" xfId="1421"/>
    <cellStyle name="Normal 3 6 2 3 2" xfId="3038"/>
    <cellStyle name="Normal 3 6 2 3 3" xfId="4681"/>
    <cellStyle name="Normal 3 6 2 4" xfId="2053"/>
    <cellStyle name="Normal 3 6 2 5" xfId="3696"/>
    <cellStyle name="Normal 3 6 3" xfId="667"/>
    <cellStyle name="Normal 3 6 3 2" xfId="2287"/>
    <cellStyle name="Normal 3 6 3 3" xfId="3930"/>
    <cellStyle name="Normal 3 6 4" xfId="1209"/>
    <cellStyle name="Normal 3 6 4 2" xfId="2826"/>
    <cellStyle name="Normal 3 6 4 3" xfId="4469"/>
    <cellStyle name="Normal 3 6 5" xfId="1841"/>
    <cellStyle name="Normal 3 6 6" xfId="3484"/>
    <cellStyle name="Normal 3 6 7" xfId="5544"/>
    <cellStyle name="Normal 3 7" xfId="16"/>
    <cellStyle name="Normal 3 7 2" xfId="529"/>
    <cellStyle name="Normal 3 7 2 2" xfId="1517"/>
    <cellStyle name="Normal 3 7 2 2 2" xfId="3134"/>
    <cellStyle name="Normal 3 7 2 2 3" xfId="4777"/>
    <cellStyle name="Normal 3 7 2 3" xfId="2149"/>
    <cellStyle name="Normal 3 7 2 4" xfId="3792"/>
    <cellStyle name="Normal 3 7 3" xfId="931"/>
    <cellStyle name="Normal 3 7 3 2" xfId="2551"/>
    <cellStyle name="Normal 3 7 3 3" xfId="4194"/>
    <cellStyle name="Normal 3 7 4" xfId="1305"/>
    <cellStyle name="Normal 3 7 4 2" xfId="2922"/>
    <cellStyle name="Normal 3 7 4 3" xfId="4565"/>
    <cellStyle name="Normal 3 7 5" xfId="1937"/>
    <cellStyle name="Normal 3 7 6" xfId="3580"/>
    <cellStyle name="Normal 3 8" xfId="335"/>
    <cellStyle name="Normal 3 8 2" xfId="953"/>
    <cellStyle name="Normal 3 8 2 2" xfId="2573"/>
    <cellStyle name="Normal 3 8 2 3" xfId="4216"/>
    <cellStyle name="Normal 3 8 3" xfId="1325"/>
    <cellStyle name="Normal 3 8 3 2" xfId="2942"/>
    <cellStyle name="Normal 3 8 3 3" xfId="4585"/>
    <cellStyle name="Normal 3 8 4" xfId="1957"/>
    <cellStyle name="Normal 3 8 5" xfId="3600"/>
    <cellStyle name="Normal 3 9" xfId="975"/>
    <cellStyle name="Normal 3 9 2" xfId="1613"/>
    <cellStyle name="Normal 3 9 2 2" xfId="3230"/>
    <cellStyle name="Normal 3 9 2 3" xfId="4873"/>
    <cellStyle name="Normal 3 9 3" xfId="2595"/>
    <cellStyle name="Normal 3 9 4" xfId="4238"/>
    <cellStyle name="Normal 3_04 - ILHÉUS_alimentada_Aline" xfId="5329"/>
    <cellStyle name="Normal 30" xfId="159"/>
    <cellStyle name="Normal 30 2" xfId="5330"/>
    <cellStyle name="Normal 31" xfId="158"/>
    <cellStyle name="Normal 32" xfId="157"/>
    <cellStyle name="Normal 33" xfId="156"/>
    <cellStyle name="Normal 34" xfId="154"/>
    <cellStyle name="Normal 35" xfId="155"/>
    <cellStyle name="Normal 36" xfId="153"/>
    <cellStyle name="Normal 37" xfId="151"/>
    <cellStyle name="Normal 38" xfId="152"/>
    <cellStyle name="Normal 39" xfId="150"/>
    <cellStyle name="Normal 4" xfId="301"/>
    <cellStyle name="Normal 4 10" xfId="1020"/>
    <cellStyle name="Normal 4 10 2" xfId="1658"/>
    <cellStyle name="Normal 4 10 2 2" xfId="3275"/>
    <cellStyle name="Normal 4 10 2 3" xfId="4918"/>
    <cellStyle name="Normal 4 10 3" xfId="2640"/>
    <cellStyle name="Normal 4 10 4" xfId="4283"/>
    <cellStyle name="Normal 4 11" xfId="1042"/>
    <cellStyle name="Normal 4 11 2" xfId="1680"/>
    <cellStyle name="Normal 4 11 2 2" xfId="3297"/>
    <cellStyle name="Normal 4 11 2 3" xfId="4940"/>
    <cellStyle name="Normal 4 11 3" xfId="2662"/>
    <cellStyle name="Normal 4 11 4" xfId="4305"/>
    <cellStyle name="Normal 4 12" xfId="1067"/>
    <cellStyle name="Normal 4 12 2" xfId="1702"/>
    <cellStyle name="Normal 4 12 2 2" xfId="3319"/>
    <cellStyle name="Normal 4 12 2 3" xfId="4962"/>
    <cellStyle name="Normal 4 12 3" xfId="2687"/>
    <cellStyle name="Normal 4 12 4" xfId="4330"/>
    <cellStyle name="Normal 4 13" xfId="1090"/>
    <cellStyle name="Normal 4 13 2" xfId="1724"/>
    <cellStyle name="Normal 4 13 2 2" xfId="3341"/>
    <cellStyle name="Normal 4 13 2 3" xfId="4984"/>
    <cellStyle name="Normal 4 13 3" xfId="2710"/>
    <cellStyle name="Normal 4 13 4" xfId="4353"/>
    <cellStyle name="Normal 4 14" xfId="740"/>
    <cellStyle name="Normal 4 14 2" xfId="1537"/>
    <cellStyle name="Normal 4 14 2 2" xfId="3154"/>
    <cellStyle name="Normal 4 14 2 3" xfId="4797"/>
    <cellStyle name="Normal 4 14 3" xfId="2360"/>
    <cellStyle name="Normal 4 14 4" xfId="4003"/>
    <cellStyle name="Normal 4 15" xfId="549"/>
    <cellStyle name="Normal 4 15 2" xfId="2169"/>
    <cellStyle name="Normal 4 15 3" xfId="3812"/>
    <cellStyle name="Normal 4 16" xfId="1111"/>
    <cellStyle name="Normal 4 16 2" xfId="2731"/>
    <cellStyle name="Normal 4 16 3" xfId="4374"/>
    <cellStyle name="Normal 4 17" xfId="1745"/>
    <cellStyle name="Normal 4 18" xfId="3388"/>
    <cellStyle name="Normal 4 19" xfId="5427"/>
    <cellStyle name="Normal 4 2" xfId="259"/>
    <cellStyle name="Normal 4 2 10" xfId="5450"/>
    <cellStyle name="Normal 4 2 2" xfId="220"/>
    <cellStyle name="Normal 4 2 3" xfId="91"/>
    <cellStyle name="Normal 4 2 3 2" xfId="457"/>
    <cellStyle name="Normal 4 2 3 2 2" xfId="833"/>
    <cellStyle name="Normal 4 2 3 2 2 2" xfId="2453"/>
    <cellStyle name="Normal 4 2 3 2 2 3" xfId="4096"/>
    <cellStyle name="Normal 4 2 3 2 3" xfId="1445"/>
    <cellStyle name="Normal 4 2 3 2 3 2" xfId="3062"/>
    <cellStyle name="Normal 4 2 3 2 3 3" xfId="4705"/>
    <cellStyle name="Normal 4 2 3 2 4" xfId="2077"/>
    <cellStyle name="Normal 4 2 3 2 5" xfId="3720"/>
    <cellStyle name="Normal 4 2 3 3" xfId="642"/>
    <cellStyle name="Normal 4 2 3 3 2" xfId="2262"/>
    <cellStyle name="Normal 4 2 3 3 3" xfId="3905"/>
    <cellStyle name="Normal 4 2 3 4" xfId="1233"/>
    <cellStyle name="Normal 4 2 3 4 2" xfId="2850"/>
    <cellStyle name="Normal 4 2 3 4 3" xfId="4493"/>
    <cellStyle name="Normal 4 2 3 5" xfId="1865"/>
    <cellStyle name="Normal 4 2 3 6" xfId="3508"/>
    <cellStyle name="Normal 4 2 3 7" xfId="5520"/>
    <cellStyle name="Normal 4 2 4" xfId="361"/>
    <cellStyle name="Normal 4 2 4 2" xfId="881"/>
    <cellStyle name="Normal 4 2 4 2 2" xfId="1586"/>
    <cellStyle name="Normal 4 2 4 2 2 2" xfId="3203"/>
    <cellStyle name="Normal 4 2 4 2 2 3" xfId="4846"/>
    <cellStyle name="Normal 4 2 4 2 3" xfId="2501"/>
    <cellStyle name="Normal 4 2 4 2 4" xfId="4144"/>
    <cellStyle name="Normal 4 2 4 3" xfId="691"/>
    <cellStyle name="Normal 4 2 4 3 2" xfId="2311"/>
    <cellStyle name="Normal 4 2 4 3 3" xfId="3954"/>
    <cellStyle name="Normal 4 2 4 4" xfId="1350"/>
    <cellStyle name="Normal 4 2 4 4 2" xfId="2967"/>
    <cellStyle name="Normal 4 2 4 4 3" xfId="4610"/>
    <cellStyle name="Normal 4 2 4 5" xfId="1982"/>
    <cellStyle name="Normal 4 2 4 6" xfId="3625"/>
    <cellStyle name="Normal 4 2 5" xfId="763"/>
    <cellStyle name="Normal 4 2 5 2" xfId="1560"/>
    <cellStyle name="Normal 4 2 5 2 2" xfId="3177"/>
    <cellStyle name="Normal 4 2 5 2 3" xfId="4820"/>
    <cellStyle name="Normal 4 2 5 3" xfId="2383"/>
    <cellStyle name="Normal 4 2 5 4" xfId="4026"/>
    <cellStyle name="Normal 4 2 6" xfId="572"/>
    <cellStyle name="Normal 4 2 6 2" xfId="2192"/>
    <cellStyle name="Normal 4 2 6 3" xfId="3835"/>
    <cellStyle name="Normal 4 2 7" xfId="1134"/>
    <cellStyle name="Normal 4 2 7 2" xfId="2754"/>
    <cellStyle name="Normal 4 2 7 3" xfId="4397"/>
    <cellStyle name="Normal 4 2 8" xfId="1768"/>
    <cellStyle name="Normal 4 2 9" xfId="3412"/>
    <cellStyle name="Normal 4 3" xfId="219"/>
    <cellStyle name="Normal 4 3 2" xfId="62"/>
    <cellStyle name="Normal 4 3 2 2" xfId="486"/>
    <cellStyle name="Normal 4 3 2 2 2" xfId="910"/>
    <cellStyle name="Normal 4 3 2 2 2 2" xfId="2530"/>
    <cellStyle name="Normal 4 3 2 2 2 3" xfId="4173"/>
    <cellStyle name="Normal 4 3 2 2 3" xfId="1474"/>
    <cellStyle name="Normal 4 3 2 2 3 2" xfId="3091"/>
    <cellStyle name="Normal 4 3 2 2 3 3" xfId="4734"/>
    <cellStyle name="Normal 4 3 2 2 4" xfId="2106"/>
    <cellStyle name="Normal 4 3 2 2 5" xfId="3749"/>
    <cellStyle name="Normal 4 3 2 3" xfId="720"/>
    <cellStyle name="Normal 4 3 2 3 2" xfId="2340"/>
    <cellStyle name="Normal 4 3 2 3 3" xfId="3983"/>
    <cellStyle name="Normal 4 3 2 4" xfId="1262"/>
    <cellStyle name="Normal 4 3 2 4 2" xfId="2879"/>
    <cellStyle name="Normal 4 3 2 4 3" xfId="4522"/>
    <cellStyle name="Normal 4 3 2 5" xfId="1894"/>
    <cellStyle name="Normal 4 3 2 6" xfId="3537"/>
    <cellStyle name="Normal 4 3 3" xfId="390"/>
    <cellStyle name="Normal 4 3 3 2" xfId="787"/>
    <cellStyle name="Normal 4 3 3 2 2" xfId="2407"/>
    <cellStyle name="Normal 4 3 3 2 3" xfId="4050"/>
    <cellStyle name="Normal 4 3 3 3" xfId="1379"/>
    <cellStyle name="Normal 4 3 3 3 2" xfId="2996"/>
    <cellStyle name="Normal 4 3 3 3 3" xfId="4639"/>
    <cellStyle name="Normal 4 3 3 4" xfId="2011"/>
    <cellStyle name="Normal 4 3 3 5" xfId="3654"/>
    <cellStyle name="Normal 4 3 4" xfId="596"/>
    <cellStyle name="Normal 4 3 4 2" xfId="2216"/>
    <cellStyle name="Normal 4 3 4 3" xfId="3859"/>
    <cellStyle name="Normal 4 3 5" xfId="1163"/>
    <cellStyle name="Normal 4 3 5 2" xfId="2783"/>
    <cellStyle name="Normal 4 3 5 3" xfId="4426"/>
    <cellStyle name="Normal 4 3 6" xfId="1797"/>
    <cellStyle name="Normal 4 3 7" xfId="3441"/>
    <cellStyle name="Normal 4 3 8" xfId="5474"/>
    <cellStyle name="Normal 4 4" xfId="190"/>
    <cellStyle name="Normal 4 4 2" xfId="37"/>
    <cellStyle name="Normal 4 4 2 2" xfId="510"/>
    <cellStyle name="Normal 4 4 2 2 2" xfId="1498"/>
    <cellStyle name="Normal 4 4 2 2 2 2" xfId="3115"/>
    <cellStyle name="Normal 4 4 2 2 2 3" xfId="4758"/>
    <cellStyle name="Normal 4 4 2 2 3" xfId="2130"/>
    <cellStyle name="Normal 4 4 2 2 4" xfId="3773"/>
    <cellStyle name="Normal 4 4 2 3" xfId="810"/>
    <cellStyle name="Normal 4 4 2 3 2" xfId="2430"/>
    <cellStyle name="Normal 4 4 2 3 3" xfId="4073"/>
    <cellStyle name="Normal 4 4 2 4" xfId="1286"/>
    <cellStyle name="Normal 4 4 2 4 2" xfId="2903"/>
    <cellStyle name="Normal 4 4 2 4 3" xfId="4546"/>
    <cellStyle name="Normal 4 4 2 5" xfId="1918"/>
    <cellStyle name="Normal 4 4 2 6" xfId="3561"/>
    <cellStyle name="Normal 4 4 3" xfId="415"/>
    <cellStyle name="Normal 4 4 3 2" xfId="1403"/>
    <cellStyle name="Normal 4 4 3 2 2" xfId="3020"/>
    <cellStyle name="Normal 4 4 3 2 3" xfId="4663"/>
    <cellStyle name="Normal 4 4 3 3" xfId="2035"/>
    <cellStyle name="Normal 4 4 3 4" xfId="3678"/>
    <cellStyle name="Normal 4 4 4" xfId="619"/>
    <cellStyle name="Normal 4 4 4 2" xfId="2239"/>
    <cellStyle name="Normal 4 4 4 3" xfId="3882"/>
    <cellStyle name="Normal 4 4 5" xfId="1187"/>
    <cellStyle name="Normal 4 4 5 2" xfId="2807"/>
    <cellStyle name="Normal 4 4 5 3" xfId="4450"/>
    <cellStyle name="Normal 4 4 6" xfId="1821"/>
    <cellStyle name="Normal 4 4 7" xfId="3465"/>
    <cellStyle name="Normal 4 4 8" xfId="5497"/>
    <cellStyle name="Normal 4 5" xfId="115"/>
    <cellStyle name="Normal 4 5 2" xfId="434"/>
    <cellStyle name="Normal 4 5 2 2" xfId="858"/>
    <cellStyle name="Normal 4 5 2 2 2" xfId="2478"/>
    <cellStyle name="Normal 4 5 2 2 3" xfId="4121"/>
    <cellStyle name="Normal 4 5 2 3" xfId="1422"/>
    <cellStyle name="Normal 4 5 2 3 2" xfId="3039"/>
    <cellStyle name="Normal 4 5 2 3 3" xfId="4682"/>
    <cellStyle name="Normal 4 5 2 4" xfId="2054"/>
    <cellStyle name="Normal 4 5 2 5" xfId="3697"/>
    <cellStyle name="Normal 4 5 3" xfId="668"/>
    <cellStyle name="Normal 4 5 3 2" xfId="2288"/>
    <cellStyle name="Normal 4 5 3 3" xfId="3931"/>
    <cellStyle name="Normal 4 5 4" xfId="1210"/>
    <cellStyle name="Normal 4 5 4 2" xfId="2827"/>
    <cellStyle name="Normal 4 5 4 3" xfId="4470"/>
    <cellStyle name="Normal 4 5 5" xfId="1842"/>
    <cellStyle name="Normal 4 5 6" xfId="3485"/>
    <cellStyle name="Normal 4 5 7" xfId="5545"/>
    <cellStyle name="Normal 4 6" xfId="15"/>
    <cellStyle name="Normal 4 6 2" xfId="530"/>
    <cellStyle name="Normal 4 6 2 2" xfId="1518"/>
    <cellStyle name="Normal 4 6 2 2 2" xfId="3135"/>
    <cellStyle name="Normal 4 6 2 2 3" xfId="4778"/>
    <cellStyle name="Normal 4 6 2 3" xfId="2150"/>
    <cellStyle name="Normal 4 6 2 4" xfId="3793"/>
    <cellStyle name="Normal 4 6 3" xfId="932"/>
    <cellStyle name="Normal 4 6 3 2" xfId="2552"/>
    <cellStyle name="Normal 4 6 3 3" xfId="4195"/>
    <cellStyle name="Normal 4 6 4" xfId="1306"/>
    <cellStyle name="Normal 4 6 4 2" xfId="2923"/>
    <cellStyle name="Normal 4 6 4 3" xfId="4566"/>
    <cellStyle name="Normal 4 6 5" xfId="1938"/>
    <cellStyle name="Normal 4 6 6" xfId="3581"/>
    <cellStyle name="Normal 4 7" xfId="336"/>
    <cellStyle name="Normal 4 7 2" xfId="954"/>
    <cellStyle name="Normal 4 7 2 2" xfId="2574"/>
    <cellStyle name="Normal 4 7 2 3" xfId="4217"/>
    <cellStyle name="Normal 4 7 3" xfId="1326"/>
    <cellStyle name="Normal 4 7 3 2" xfId="2943"/>
    <cellStyle name="Normal 4 7 3 3" xfId="4586"/>
    <cellStyle name="Normal 4 7 4" xfId="1958"/>
    <cellStyle name="Normal 4 7 5" xfId="3601"/>
    <cellStyle name="Normal 4 8" xfId="976"/>
    <cellStyle name="Normal 4 8 2" xfId="1614"/>
    <cellStyle name="Normal 4 8 2 2" xfId="3231"/>
    <cellStyle name="Normal 4 8 2 3" xfId="4874"/>
    <cellStyle name="Normal 4 8 3" xfId="2596"/>
    <cellStyle name="Normal 4 8 4" xfId="4239"/>
    <cellStyle name="Normal 4 9" xfId="998"/>
    <cellStyle name="Normal 4 9 2" xfId="1636"/>
    <cellStyle name="Normal 4 9 2 2" xfId="3253"/>
    <cellStyle name="Normal 4 9 2 3" xfId="4896"/>
    <cellStyle name="Normal 4 9 3" xfId="2618"/>
    <cellStyle name="Normal 4 9 4" xfId="4261"/>
    <cellStyle name="Normal 40" xfId="148"/>
    <cellStyle name="Normal 41" xfId="149"/>
    <cellStyle name="Normal 42" xfId="147"/>
    <cellStyle name="Normal 43" xfId="145"/>
    <cellStyle name="Normal 44" xfId="146"/>
    <cellStyle name="Normal 45" xfId="144"/>
    <cellStyle name="Normal 46" xfId="142"/>
    <cellStyle name="Normal 47" xfId="143"/>
    <cellStyle name="Normal 48" xfId="130"/>
    <cellStyle name="Normal 49" xfId="131"/>
    <cellStyle name="Normal 49 2" xfId="420"/>
    <cellStyle name="Normal 49 2 2" xfId="1408"/>
    <cellStyle name="Normal 49 2 2 2" xfId="3025"/>
    <cellStyle name="Normal 49 2 2 3" xfId="4668"/>
    <cellStyle name="Normal 49 2 3" xfId="2040"/>
    <cellStyle name="Normal 49 2 4" xfId="3683"/>
    <cellStyle name="Normal 49 3" xfId="1196"/>
    <cellStyle name="Normal 49 3 2" xfId="2813"/>
    <cellStyle name="Normal 49 3 3" xfId="4456"/>
    <cellStyle name="Normal 49 4" xfId="1828"/>
    <cellStyle name="Normal 49 5" xfId="3471"/>
    <cellStyle name="Normal 5" xfId="300"/>
    <cellStyle name="Normal 5 10" xfId="1021"/>
    <cellStyle name="Normal 5 10 2" xfId="1659"/>
    <cellStyle name="Normal 5 10 2 2" xfId="3276"/>
    <cellStyle name="Normal 5 10 2 3" xfId="4919"/>
    <cellStyle name="Normal 5 10 3" xfId="2641"/>
    <cellStyle name="Normal 5 10 4" xfId="4284"/>
    <cellStyle name="Normal 5 11" xfId="1043"/>
    <cellStyle name="Normal 5 11 2" xfId="1681"/>
    <cellStyle name="Normal 5 11 2 2" xfId="3298"/>
    <cellStyle name="Normal 5 11 2 3" xfId="4941"/>
    <cellStyle name="Normal 5 11 3" xfId="2663"/>
    <cellStyle name="Normal 5 11 4" xfId="4306"/>
    <cellStyle name="Normal 5 12" xfId="1068"/>
    <cellStyle name="Normal 5 12 2" xfId="1703"/>
    <cellStyle name="Normal 5 12 2 2" xfId="3320"/>
    <cellStyle name="Normal 5 12 2 3" xfId="4963"/>
    <cellStyle name="Normal 5 12 3" xfId="2688"/>
    <cellStyle name="Normal 5 12 4" xfId="4331"/>
    <cellStyle name="Normal 5 13" xfId="1091"/>
    <cellStyle name="Normal 5 13 2" xfId="1725"/>
    <cellStyle name="Normal 5 13 2 2" xfId="3342"/>
    <cellStyle name="Normal 5 13 2 3" xfId="4985"/>
    <cellStyle name="Normal 5 13 3" xfId="2711"/>
    <cellStyle name="Normal 5 13 4" xfId="4354"/>
    <cellStyle name="Normal 5 14" xfId="741"/>
    <cellStyle name="Normal 5 14 2" xfId="1538"/>
    <cellStyle name="Normal 5 14 2 2" xfId="3155"/>
    <cellStyle name="Normal 5 14 2 3" xfId="4798"/>
    <cellStyle name="Normal 5 14 3" xfId="2361"/>
    <cellStyle name="Normal 5 14 4" xfId="4004"/>
    <cellStyle name="Normal 5 15" xfId="550"/>
    <cellStyle name="Normal 5 15 2" xfId="2170"/>
    <cellStyle name="Normal 5 15 3" xfId="3813"/>
    <cellStyle name="Normal 5 16" xfId="1112"/>
    <cellStyle name="Normal 5 16 2" xfId="2732"/>
    <cellStyle name="Normal 5 16 3" xfId="4375"/>
    <cellStyle name="Normal 5 17" xfId="1746"/>
    <cellStyle name="Normal 5 18" xfId="3389"/>
    <cellStyle name="Normal 5 19" xfId="5428"/>
    <cellStyle name="Normal 5 2" xfId="258"/>
    <cellStyle name="Normal 5 2 2" xfId="90"/>
    <cellStyle name="Normal 5 2 2 2" xfId="458"/>
    <cellStyle name="Normal 5 2 2 2 2" xfId="834"/>
    <cellStyle name="Normal 5 2 2 2 2 2" xfId="2454"/>
    <cellStyle name="Normal 5 2 2 2 2 3" xfId="4097"/>
    <cellStyle name="Normal 5 2 2 2 3" xfId="1446"/>
    <cellStyle name="Normal 5 2 2 2 3 2" xfId="3063"/>
    <cellStyle name="Normal 5 2 2 2 3 3" xfId="4706"/>
    <cellStyle name="Normal 5 2 2 2 4" xfId="2078"/>
    <cellStyle name="Normal 5 2 2 2 5" xfId="3721"/>
    <cellStyle name="Normal 5 2 2 3" xfId="643"/>
    <cellStyle name="Normal 5 2 2 3 2" xfId="2263"/>
    <cellStyle name="Normal 5 2 2 3 3" xfId="3906"/>
    <cellStyle name="Normal 5 2 2 4" xfId="1234"/>
    <cellStyle name="Normal 5 2 2 4 2" xfId="2851"/>
    <cellStyle name="Normal 5 2 2 4 3" xfId="4494"/>
    <cellStyle name="Normal 5 2 2 5" xfId="1866"/>
    <cellStyle name="Normal 5 2 2 6" xfId="3509"/>
    <cellStyle name="Normal 5 2 2 7" xfId="5521"/>
    <cellStyle name="Normal 5 2 3" xfId="362"/>
    <cellStyle name="Normal 5 2 3 2" xfId="882"/>
    <cellStyle name="Normal 5 2 3 2 2" xfId="1587"/>
    <cellStyle name="Normal 5 2 3 2 2 2" xfId="3204"/>
    <cellStyle name="Normal 5 2 3 2 2 3" xfId="4847"/>
    <cellStyle name="Normal 5 2 3 2 3" xfId="2502"/>
    <cellStyle name="Normal 5 2 3 2 4" xfId="4145"/>
    <cellStyle name="Normal 5 2 3 3" xfId="692"/>
    <cellStyle name="Normal 5 2 3 3 2" xfId="2312"/>
    <cellStyle name="Normal 5 2 3 3 3" xfId="3955"/>
    <cellStyle name="Normal 5 2 3 4" xfId="1351"/>
    <cellStyle name="Normal 5 2 3 4 2" xfId="2968"/>
    <cellStyle name="Normal 5 2 3 4 3" xfId="4611"/>
    <cellStyle name="Normal 5 2 3 5" xfId="1983"/>
    <cellStyle name="Normal 5 2 3 6" xfId="3626"/>
    <cellStyle name="Normal 5 2 4" xfId="764"/>
    <cellStyle name="Normal 5 2 4 2" xfId="1561"/>
    <cellStyle name="Normal 5 2 4 2 2" xfId="3178"/>
    <cellStyle name="Normal 5 2 4 2 3" xfId="4821"/>
    <cellStyle name="Normal 5 2 4 3" xfId="2384"/>
    <cellStyle name="Normal 5 2 4 4" xfId="4027"/>
    <cellStyle name="Normal 5 2 5" xfId="573"/>
    <cellStyle name="Normal 5 2 5 2" xfId="2193"/>
    <cellStyle name="Normal 5 2 5 3" xfId="3836"/>
    <cellStyle name="Normal 5 2 6" xfId="1135"/>
    <cellStyle name="Normal 5 2 6 2" xfId="2755"/>
    <cellStyle name="Normal 5 2 6 3" xfId="4398"/>
    <cellStyle name="Normal 5 2 7" xfId="1769"/>
    <cellStyle name="Normal 5 2 8" xfId="3413"/>
    <cellStyle name="Normal 5 2 9" xfId="5451"/>
    <cellStyle name="Normal 5 3" xfId="218"/>
    <cellStyle name="Normal 5 3 2" xfId="61"/>
    <cellStyle name="Normal 5 3 2 2" xfId="487"/>
    <cellStyle name="Normal 5 3 2 2 2" xfId="911"/>
    <cellStyle name="Normal 5 3 2 2 2 2" xfId="2531"/>
    <cellStyle name="Normal 5 3 2 2 2 3" xfId="4174"/>
    <cellStyle name="Normal 5 3 2 2 3" xfId="1475"/>
    <cellStyle name="Normal 5 3 2 2 3 2" xfId="3092"/>
    <cellStyle name="Normal 5 3 2 2 3 3" xfId="4735"/>
    <cellStyle name="Normal 5 3 2 2 4" xfId="2107"/>
    <cellStyle name="Normal 5 3 2 2 5" xfId="3750"/>
    <cellStyle name="Normal 5 3 2 3" xfId="721"/>
    <cellStyle name="Normal 5 3 2 3 2" xfId="2341"/>
    <cellStyle name="Normal 5 3 2 3 3" xfId="3984"/>
    <cellStyle name="Normal 5 3 2 4" xfId="1263"/>
    <cellStyle name="Normal 5 3 2 4 2" xfId="2880"/>
    <cellStyle name="Normal 5 3 2 4 3" xfId="4523"/>
    <cellStyle name="Normal 5 3 2 5" xfId="1895"/>
    <cellStyle name="Normal 5 3 2 6" xfId="3538"/>
    <cellStyle name="Normal 5 3 3" xfId="391"/>
    <cellStyle name="Normal 5 3 3 2" xfId="788"/>
    <cellStyle name="Normal 5 3 3 2 2" xfId="2408"/>
    <cellStyle name="Normal 5 3 3 2 3" xfId="4051"/>
    <cellStyle name="Normal 5 3 3 3" xfId="1380"/>
    <cellStyle name="Normal 5 3 3 3 2" xfId="2997"/>
    <cellStyle name="Normal 5 3 3 3 3" xfId="4640"/>
    <cellStyle name="Normal 5 3 3 4" xfId="2012"/>
    <cellStyle name="Normal 5 3 3 5" xfId="3655"/>
    <cellStyle name="Normal 5 3 4" xfId="597"/>
    <cellStyle name="Normal 5 3 4 2" xfId="2217"/>
    <cellStyle name="Normal 5 3 4 3" xfId="3860"/>
    <cellStyle name="Normal 5 3 5" xfId="1164"/>
    <cellStyle name="Normal 5 3 5 2" xfId="2784"/>
    <cellStyle name="Normal 5 3 5 3" xfId="4427"/>
    <cellStyle name="Normal 5 3 6" xfId="1798"/>
    <cellStyle name="Normal 5 3 7" xfId="3442"/>
    <cellStyle name="Normal 5 3 8" xfId="5475"/>
    <cellStyle name="Normal 5 4" xfId="189"/>
    <cellStyle name="Normal 5 4 2" xfId="36"/>
    <cellStyle name="Normal 5 4 2 2" xfId="511"/>
    <cellStyle name="Normal 5 4 2 2 2" xfId="1499"/>
    <cellStyle name="Normal 5 4 2 2 2 2" xfId="3116"/>
    <cellStyle name="Normal 5 4 2 2 2 3" xfId="4759"/>
    <cellStyle name="Normal 5 4 2 2 3" xfId="2131"/>
    <cellStyle name="Normal 5 4 2 2 4" xfId="3774"/>
    <cellStyle name="Normal 5 4 2 3" xfId="811"/>
    <cellStyle name="Normal 5 4 2 3 2" xfId="2431"/>
    <cellStyle name="Normal 5 4 2 3 3" xfId="4074"/>
    <cellStyle name="Normal 5 4 2 4" xfId="1287"/>
    <cellStyle name="Normal 5 4 2 4 2" xfId="2904"/>
    <cellStyle name="Normal 5 4 2 4 3" xfId="4547"/>
    <cellStyle name="Normal 5 4 2 5" xfId="1919"/>
    <cellStyle name="Normal 5 4 2 6" xfId="3562"/>
    <cellStyle name="Normal 5 4 3" xfId="416"/>
    <cellStyle name="Normal 5 4 3 2" xfId="1404"/>
    <cellStyle name="Normal 5 4 3 2 2" xfId="3021"/>
    <cellStyle name="Normal 5 4 3 2 3" xfId="4664"/>
    <cellStyle name="Normal 5 4 3 3" xfId="2036"/>
    <cellStyle name="Normal 5 4 3 4" xfId="3679"/>
    <cellStyle name="Normal 5 4 4" xfId="620"/>
    <cellStyle name="Normal 5 4 4 2" xfId="2240"/>
    <cellStyle name="Normal 5 4 4 3" xfId="3883"/>
    <cellStyle name="Normal 5 4 5" xfId="1188"/>
    <cellStyle name="Normal 5 4 5 2" xfId="2808"/>
    <cellStyle name="Normal 5 4 5 3" xfId="4451"/>
    <cellStyle name="Normal 5 4 6" xfId="1822"/>
    <cellStyle name="Normal 5 4 7" xfId="3466"/>
    <cellStyle name="Normal 5 4 8" xfId="5498"/>
    <cellStyle name="Normal 5 5" xfId="114"/>
    <cellStyle name="Normal 5 5 2" xfId="435"/>
    <cellStyle name="Normal 5 5 2 2" xfId="859"/>
    <cellStyle name="Normal 5 5 2 2 2" xfId="2479"/>
    <cellStyle name="Normal 5 5 2 2 3" xfId="4122"/>
    <cellStyle name="Normal 5 5 2 3" xfId="1423"/>
    <cellStyle name="Normal 5 5 2 3 2" xfId="3040"/>
    <cellStyle name="Normal 5 5 2 3 3" xfId="4683"/>
    <cellStyle name="Normal 5 5 2 4" xfId="2055"/>
    <cellStyle name="Normal 5 5 2 5" xfId="3698"/>
    <cellStyle name="Normal 5 5 3" xfId="669"/>
    <cellStyle name="Normal 5 5 3 2" xfId="2289"/>
    <cellStyle name="Normal 5 5 3 3" xfId="3932"/>
    <cellStyle name="Normal 5 5 4" xfId="1211"/>
    <cellStyle name="Normal 5 5 4 2" xfId="2828"/>
    <cellStyle name="Normal 5 5 4 3" xfId="4471"/>
    <cellStyle name="Normal 5 5 5" xfId="1843"/>
    <cellStyle name="Normal 5 5 6" xfId="3486"/>
    <cellStyle name="Normal 5 5 7" xfId="5546"/>
    <cellStyle name="Normal 5 6" xfId="14"/>
    <cellStyle name="Normal 5 6 2" xfId="531"/>
    <cellStyle name="Normal 5 6 2 2" xfId="1519"/>
    <cellStyle name="Normal 5 6 2 2 2" xfId="3136"/>
    <cellStyle name="Normal 5 6 2 2 3" xfId="4779"/>
    <cellStyle name="Normal 5 6 2 3" xfId="2151"/>
    <cellStyle name="Normal 5 6 2 4" xfId="3794"/>
    <cellStyle name="Normal 5 6 3" xfId="933"/>
    <cellStyle name="Normal 5 6 3 2" xfId="2553"/>
    <cellStyle name="Normal 5 6 3 3" xfId="4196"/>
    <cellStyle name="Normal 5 6 4" xfId="1307"/>
    <cellStyle name="Normal 5 6 4 2" xfId="2924"/>
    <cellStyle name="Normal 5 6 4 3" xfId="4567"/>
    <cellStyle name="Normal 5 6 5" xfId="1939"/>
    <cellStyle name="Normal 5 6 6" xfId="3582"/>
    <cellStyle name="Normal 5 7" xfId="337"/>
    <cellStyle name="Normal 5 7 2" xfId="955"/>
    <cellStyle name="Normal 5 7 2 2" xfId="2575"/>
    <cellStyle name="Normal 5 7 2 3" xfId="4218"/>
    <cellStyle name="Normal 5 7 3" xfId="1327"/>
    <cellStyle name="Normal 5 7 3 2" xfId="2944"/>
    <cellStyle name="Normal 5 7 3 3" xfId="4587"/>
    <cellStyle name="Normal 5 7 4" xfId="1959"/>
    <cellStyle name="Normal 5 7 5" xfId="3602"/>
    <cellStyle name="Normal 5 8" xfId="977"/>
    <cellStyle name="Normal 5 8 2" xfId="1615"/>
    <cellStyle name="Normal 5 8 2 2" xfId="3232"/>
    <cellStyle name="Normal 5 8 2 3" xfId="4875"/>
    <cellStyle name="Normal 5 8 3" xfId="2597"/>
    <cellStyle name="Normal 5 8 4" xfId="4240"/>
    <cellStyle name="Normal 5 9" xfId="999"/>
    <cellStyle name="Normal 5 9 2" xfId="1637"/>
    <cellStyle name="Normal 5 9 2 2" xfId="3254"/>
    <cellStyle name="Normal 5 9 2 3" xfId="4897"/>
    <cellStyle name="Normal 5 9 3" xfId="2619"/>
    <cellStyle name="Normal 5 9 4" xfId="4262"/>
    <cellStyle name="Normal 50" xfId="29"/>
    <cellStyle name="Normal 50 2" xfId="516"/>
    <cellStyle name="Normal 50 2 2" xfId="1504"/>
    <cellStyle name="Normal 50 2 2 2" xfId="3121"/>
    <cellStyle name="Normal 50 2 2 3" xfId="4764"/>
    <cellStyle name="Normal 50 2 3" xfId="2136"/>
    <cellStyle name="Normal 50 2 4" xfId="3779"/>
    <cellStyle name="Normal 50 3" xfId="1292"/>
    <cellStyle name="Normal 50 3 2" xfId="2909"/>
    <cellStyle name="Normal 50 3 3" xfId="4552"/>
    <cellStyle name="Normal 50 4" xfId="1924"/>
    <cellStyle name="Normal 50 5" xfId="3567"/>
    <cellStyle name="Normal 51" xfId="9"/>
    <cellStyle name="Normal 51 2" xfId="1312"/>
    <cellStyle name="Normal 51 2 2" xfId="2929"/>
    <cellStyle name="Normal 51 2 3" xfId="4572"/>
    <cellStyle name="Normal 51 3" xfId="1944"/>
    <cellStyle name="Normal 51 4" xfId="3587"/>
    <cellStyle name="Normal 52" xfId="3373"/>
    <cellStyle name="Normal 53" xfId="3372"/>
    <cellStyle name="Normal 54" xfId="327"/>
    <cellStyle name="Normal 6" xfId="321"/>
    <cellStyle name="Normal 6 2" xfId="141"/>
    <cellStyle name="Normal 6 3" xfId="3358"/>
    <cellStyle name="Normal 7" xfId="299"/>
    <cellStyle name="Normal 7 10" xfId="1022"/>
    <cellStyle name="Normal 7 10 2" xfId="1660"/>
    <cellStyle name="Normal 7 10 2 2" xfId="3277"/>
    <cellStyle name="Normal 7 10 2 3" xfId="4920"/>
    <cellStyle name="Normal 7 10 3" xfId="2642"/>
    <cellStyle name="Normal 7 10 4" xfId="4285"/>
    <cellStyle name="Normal 7 11" xfId="1044"/>
    <cellStyle name="Normal 7 11 2" xfId="1682"/>
    <cellStyle name="Normal 7 11 2 2" xfId="3299"/>
    <cellStyle name="Normal 7 11 2 3" xfId="4942"/>
    <cellStyle name="Normal 7 11 3" xfId="2664"/>
    <cellStyle name="Normal 7 11 4" xfId="4307"/>
    <cellStyle name="Normal 7 12" xfId="1069"/>
    <cellStyle name="Normal 7 12 2" xfId="1704"/>
    <cellStyle name="Normal 7 12 2 2" xfId="3321"/>
    <cellStyle name="Normal 7 12 2 3" xfId="4964"/>
    <cellStyle name="Normal 7 12 3" xfId="2689"/>
    <cellStyle name="Normal 7 12 4" xfId="4332"/>
    <cellStyle name="Normal 7 13" xfId="1092"/>
    <cellStyle name="Normal 7 13 2" xfId="1726"/>
    <cellStyle name="Normal 7 13 2 2" xfId="3343"/>
    <cellStyle name="Normal 7 13 2 3" xfId="4986"/>
    <cellStyle name="Normal 7 13 3" xfId="2712"/>
    <cellStyle name="Normal 7 13 4" xfId="4355"/>
    <cellStyle name="Normal 7 14" xfId="742"/>
    <cellStyle name="Normal 7 14 2" xfId="1539"/>
    <cellStyle name="Normal 7 14 2 2" xfId="3156"/>
    <cellStyle name="Normal 7 14 2 3" xfId="4799"/>
    <cellStyle name="Normal 7 14 3" xfId="2362"/>
    <cellStyle name="Normal 7 14 4" xfId="4005"/>
    <cellStyle name="Normal 7 15" xfId="551"/>
    <cellStyle name="Normal 7 15 2" xfId="2171"/>
    <cellStyle name="Normal 7 15 3" xfId="3814"/>
    <cellStyle name="Normal 7 16" xfId="1113"/>
    <cellStyle name="Normal 7 16 2" xfId="2733"/>
    <cellStyle name="Normal 7 16 3" xfId="4376"/>
    <cellStyle name="Normal 7 17" xfId="1747"/>
    <cellStyle name="Normal 7 18" xfId="3390"/>
    <cellStyle name="Normal 7 19" xfId="5429"/>
    <cellStyle name="Normal 7 2" xfId="257"/>
    <cellStyle name="Normal 7 2 2" xfId="89"/>
    <cellStyle name="Normal 7 2 2 2" xfId="459"/>
    <cellStyle name="Normal 7 2 2 2 2" xfId="835"/>
    <cellStyle name="Normal 7 2 2 2 2 2" xfId="2455"/>
    <cellStyle name="Normal 7 2 2 2 2 3" xfId="4098"/>
    <cellStyle name="Normal 7 2 2 2 3" xfId="1447"/>
    <cellStyle name="Normal 7 2 2 2 3 2" xfId="3064"/>
    <cellStyle name="Normal 7 2 2 2 3 3" xfId="4707"/>
    <cellStyle name="Normal 7 2 2 2 4" xfId="2079"/>
    <cellStyle name="Normal 7 2 2 2 5" xfId="3722"/>
    <cellStyle name="Normal 7 2 2 3" xfId="644"/>
    <cellStyle name="Normal 7 2 2 3 2" xfId="2264"/>
    <cellStyle name="Normal 7 2 2 3 3" xfId="3907"/>
    <cellStyle name="Normal 7 2 2 4" xfId="1235"/>
    <cellStyle name="Normal 7 2 2 4 2" xfId="2852"/>
    <cellStyle name="Normal 7 2 2 4 3" xfId="4495"/>
    <cellStyle name="Normal 7 2 2 5" xfId="1867"/>
    <cellStyle name="Normal 7 2 2 6" xfId="3510"/>
    <cellStyle name="Normal 7 2 2 7" xfId="5522"/>
    <cellStyle name="Normal 7 2 3" xfId="363"/>
    <cellStyle name="Normal 7 2 3 2" xfId="883"/>
    <cellStyle name="Normal 7 2 3 2 2" xfId="1588"/>
    <cellStyle name="Normal 7 2 3 2 2 2" xfId="3205"/>
    <cellStyle name="Normal 7 2 3 2 2 3" xfId="4848"/>
    <cellStyle name="Normal 7 2 3 2 3" xfId="2503"/>
    <cellStyle name="Normal 7 2 3 2 4" xfId="4146"/>
    <cellStyle name="Normal 7 2 3 3" xfId="693"/>
    <cellStyle name="Normal 7 2 3 3 2" xfId="2313"/>
    <cellStyle name="Normal 7 2 3 3 3" xfId="3956"/>
    <cellStyle name="Normal 7 2 3 4" xfId="1352"/>
    <cellStyle name="Normal 7 2 3 4 2" xfId="2969"/>
    <cellStyle name="Normal 7 2 3 4 3" xfId="4612"/>
    <cellStyle name="Normal 7 2 3 5" xfId="1984"/>
    <cellStyle name="Normal 7 2 3 6" xfId="3627"/>
    <cellStyle name="Normal 7 2 4" xfId="765"/>
    <cellStyle name="Normal 7 2 4 2" xfId="1562"/>
    <cellStyle name="Normal 7 2 4 2 2" xfId="3179"/>
    <cellStyle name="Normal 7 2 4 2 3" xfId="4822"/>
    <cellStyle name="Normal 7 2 4 3" xfId="2385"/>
    <cellStyle name="Normal 7 2 4 4" xfId="4028"/>
    <cellStyle name="Normal 7 2 5" xfId="574"/>
    <cellStyle name="Normal 7 2 5 2" xfId="2194"/>
    <cellStyle name="Normal 7 2 5 3" xfId="3837"/>
    <cellStyle name="Normal 7 2 6" xfId="1136"/>
    <cellStyle name="Normal 7 2 6 2" xfId="2756"/>
    <cellStyle name="Normal 7 2 6 3" xfId="4399"/>
    <cellStyle name="Normal 7 2 7" xfId="1770"/>
    <cellStyle name="Normal 7 2 8" xfId="3414"/>
    <cellStyle name="Normal 7 2 9" xfId="5452"/>
    <cellStyle name="Normal 7 3" xfId="217"/>
    <cellStyle name="Normal 7 3 2" xfId="60"/>
    <cellStyle name="Normal 7 3 2 2" xfId="488"/>
    <cellStyle name="Normal 7 3 2 2 2" xfId="912"/>
    <cellStyle name="Normal 7 3 2 2 2 2" xfId="2532"/>
    <cellStyle name="Normal 7 3 2 2 2 3" xfId="4175"/>
    <cellStyle name="Normal 7 3 2 2 3" xfId="1476"/>
    <cellStyle name="Normal 7 3 2 2 3 2" xfId="3093"/>
    <cellStyle name="Normal 7 3 2 2 3 3" xfId="4736"/>
    <cellStyle name="Normal 7 3 2 2 4" xfId="2108"/>
    <cellStyle name="Normal 7 3 2 2 5" xfId="3751"/>
    <cellStyle name="Normal 7 3 2 3" xfId="722"/>
    <cellStyle name="Normal 7 3 2 3 2" xfId="2342"/>
    <cellStyle name="Normal 7 3 2 3 3" xfId="3985"/>
    <cellStyle name="Normal 7 3 2 4" xfId="1264"/>
    <cellStyle name="Normal 7 3 2 4 2" xfId="2881"/>
    <cellStyle name="Normal 7 3 2 4 3" xfId="4524"/>
    <cellStyle name="Normal 7 3 2 5" xfId="1896"/>
    <cellStyle name="Normal 7 3 2 6" xfId="3539"/>
    <cellStyle name="Normal 7 3 3" xfId="392"/>
    <cellStyle name="Normal 7 3 3 2" xfId="789"/>
    <cellStyle name="Normal 7 3 3 2 2" xfId="2409"/>
    <cellStyle name="Normal 7 3 3 2 3" xfId="4052"/>
    <cellStyle name="Normal 7 3 3 3" xfId="1381"/>
    <cellStyle name="Normal 7 3 3 3 2" xfId="2998"/>
    <cellStyle name="Normal 7 3 3 3 3" xfId="4641"/>
    <cellStyle name="Normal 7 3 3 4" xfId="2013"/>
    <cellStyle name="Normal 7 3 3 5" xfId="3656"/>
    <cellStyle name="Normal 7 3 4" xfId="598"/>
    <cellStyle name="Normal 7 3 4 2" xfId="2218"/>
    <cellStyle name="Normal 7 3 4 3" xfId="3861"/>
    <cellStyle name="Normal 7 3 5" xfId="1165"/>
    <cellStyle name="Normal 7 3 5 2" xfId="2785"/>
    <cellStyle name="Normal 7 3 5 3" xfId="4428"/>
    <cellStyle name="Normal 7 3 6" xfId="1799"/>
    <cellStyle name="Normal 7 3 7" xfId="3443"/>
    <cellStyle name="Normal 7 3 8" xfId="5476"/>
    <cellStyle name="Normal 7 4" xfId="188"/>
    <cellStyle name="Normal 7 4 2" xfId="35"/>
    <cellStyle name="Normal 7 4 2 2" xfId="512"/>
    <cellStyle name="Normal 7 4 2 2 2" xfId="1500"/>
    <cellStyle name="Normal 7 4 2 2 2 2" xfId="3117"/>
    <cellStyle name="Normal 7 4 2 2 2 3" xfId="4760"/>
    <cellStyle name="Normal 7 4 2 2 3" xfId="2132"/>
    <cellStyle name="Normal 7 4 2 2 4" xfId="3775"/>
    <cellStyle name="Normal 7 4 2 3" xfId="812"/>
    <cellStyle name="Normal 7 4 2 3 2" xfId="2432"/>
    <cellStyle name="Normal 7 4 2 3 3" xfId="4075"/>
    <cellStyle name="Normal 7 4 2 4" xfId="1288"/>
    <cellStyle name="Normal 7 4 2 4 2" xfId="2905"/>
    <cellStyle name="Normal 7 4 2 4 3" xfId="4548"/>
    <cellStyle name="Normal 7 4 2 5" xfId="1920"/>
    <cellStyle name="Normal 7 4 2 6" xfId="3563"/>
    <cellStyle name="Normal 7 4 3" xfId="417"/>
    <cellStyle name="Normal 7 4 3 2" xfId="1405"/>
    <cellStyle name="Normal 7 4 3 2 2" xfId="3022"/>
    <cellStyle name="Normal 7 4 3 2 3" xfId="4665"/>
    <cellStyle name="Normal 7 4 3 3" xfId="2037"/>
    <cellStyle name="Normal 7 4 3 4" xfId="3680"/>
    <cellStyle name="Normal 7 4 4" xfId="621"/>
    <cellStyle name="Normal 7 4 4 2" xfId="2241"/>
    <cellStyle name="Normal 7 4 4 3" xfId="3884"/>
    <cellStyle name="Normal 7 4 5" xfId="1189"/>
    <cellStyle name="Normal 7 4 5 2" xfId="2809"/>
    <cellStyle name="Normal 7 4 5 3" xfId="4452"/>
    <cellStyle name="Normal 7 4 6" xfId="1823"/>
    <cellStyle name="Normal 7 4 7" xfId="3467"/>
    <cellStyle name="Normal 7 4 8" xfId="5499"/>
    <cellStyle name="Normal 7 5" xfId="113"/>
    <cellStyle name="Normal 7 5 2" xfId="436"/>
    <cellStyle name="Normal 7 5 2 2" xfId="860"/>
    <cellStyle name="Normal 7 5 2 2 2" xfId="2480"/>
    <cellStyle name="Normal 7 5 2 2 3" xfId="4123"/>
    <cellStyle name="Normal 7 5 2 3" xfId="1424"/>
    <cellStyle name="Normal 7 5 2 3 2" xfId="3041"/>
    <cellStyle name="Normal 7 5 2 3 3" xfId="4684"/>
    <cellStyle name="Normal 7 5 2 4" xfId="2056"/>
    <cellStyle name="Normal 7 5 2 5" xfId="3699"/>
    <cellStyle name="Normal 7 5 3" xfId="670"/>
    <cellStyle name="Normal 7 5 3 2" xfId="2290"/>
    <cellStyle name="Normal 7 5 3 3" xfId="3933"/>
    <cellStyle name="Normal 7 5 4" xfId="1212"/>
    <cellStyle name="Normal 7 5 4 2" xfId="2829"/>
    <cellStyle name="Normal 7 5 4 3" xfId="4472"/>
    <cellStyle name="Normal 7 5 5" xfId="1844"/>
    <cellStyle name="Normal 7 5 6" xfId="3487"/>
    <cellStyle name="Normal 7 5 7" xfId="5547"/>
    <cellStyle name="Normal 7 6" xfId="13"/>
    <cellStyle name="Normal 7 6 2" xfId="532"/>
    <cellStyle name="Normal 7 6 2 2" xfId="1520"/>
    <cellStyle name="Normal 7 6 2 2 2" xfId="3137"/>
    <cellStyle name="Normal 7 6 2 2 3" xfId="4780"/>
    <cellStyle name="Normal 7 6 2 3" xfId="2152"/>
    <cellStyle name="Normal 7 6 2 4" xfId="3795"/>
    <cellStyle name="Normal 7 6 3" xfId="934"/>
    <cellStyle name="Normal 7 6 3 2" xfId="2554"/>
    <cellStyle name="Normal 7 6 3 3" xfId="4197"/>
    <cellStyle name="Normal 7 6 4" xfId="1308"/>
    <cellStyle name="Normal 7 6 4 2" xfId="2925"/>
    <cellStyle name="Normal 7 6 4 3" xfId="4568"/>
    <cellStyle name="Normal 7 6 5" xfId="1940"/>
    <cellStyle name="Normal 7 6 6" xfId="3583"/>
    <cellStyle name="Normal 7 7" xfId="338"/>
    <cellStyle name="Normal 7 7 2" xfId="956"/>
    <cellStyle name="Normal 7 7 2 2" xfId="2576"/>
    <cellStyle name="Normal 7 7 2 3" xfId="4219"/>
    <cellStyle name="Normal 7 7 3" xfId="1328"/>
    <cellStyle name="Normal 7 7 3 2" xfId="2945"/>
    <cellStyle name="Normal 7 7 3 3" xfId="4588"/>
    <cellStyle name="Normal 7 7 4" xfId="1960"/>
    <cellStyle name="Normal 7 7 5" xfId="3603"/>
    <cellStyle name="Normal 7 8" xfId="978"/>
    <cellStyle name="Normal 7 8 2" xfId="1616"/>
    <cellStyle name="Normal 7 8 2 2" xfId="3233"/>
    <cellStyle name="Normal 7 8 2 3" xfId="4876"/>
    <cellStyle name="Normal 7 8 3" xfId="2598"/>
    <cellStyle name="Normal 7 8 4" xfId="4241"/>
    <cellStyle name="Normal 7 9" xfId="1000"/>
    <cellStyle name="Normal 7 9 2" xfId="1638"/>
    <cellStyle name="Normal 7 9 2 2" xfId="3255"/>
    <cellStyle name="Normal 7 9 2 3" xfId="4898"/>
    <cellStyle name="Normal 7 9 3" xfId="2620"/>
    <cellStyle name="Normal 7 9 4" xfId="4263"/>
    <cellStyle name="Normal 8" xfId="322"/>
    <cellStyle name="Normal 8 2" xfId="3364"/>
    <cellStyle name="Normal 8 3" xfId="5331"/>
    <cellStyle name="Normal 8 4" xfId="5332"/>
    <cellStyle name="Normal 9" xfId="297"/>
    <cellStyle name="Normal 9 2" xfId="5333"/>
    <cellStyle name="Normal 9 2 2" xfId="5334"/>
    <cellStyle name="Normal 9 3" xfId="5335"/>
    <cellStyle name="Nota 10" xfId="5336"/>
    <cellStyle name="Nota 11" xfId="5337"/>
    <cellStyle name="Nota 12" xfId="5338"/>
    <cellStyle name="Nota 13" xfId="5339"/>
    <cellStyle name="Nota 14" xfId="5340"/>
    <cellStyle name="Nota 15" xfId="5341"/>
    <cellStyle name="Nota 16" xfId="5342"/>
    <cellStyle name="Nota 17" xfId="5343"/>
    <cellStyle name="Nota 18" xfId="5344"/>
    <cellStyle name="Nota 2" xfId="296"/>
    <cellStyle name="Nota 2 10" xfId="1001"/>
    <cellStyle name="Nota 2 10 2" xfId="1639"/>
    <cellStyle name="Nota 2 10 2 2" xfId="3256"/>
    <cellStyle name="Nota 2 10 2 3" xfId="4899"/>
    <cellStyle name="Nota 2 10 3" xfId="2621"/>
    <cellStyle name="Nota 2 10 4" xfId="4264"/>
    <cellStyle name="Nota 2 11" xfId="1023"/>
    <cellStyle name="Nota 2 11 2" xfId="1661"/>
    <cellStyle name="Nota 2 11 2 2" xfId="3278"/>
    <cellStyle name="Nota 2 11 2 3" xfId="4921"/>
    <cellStyle name="Nota 2 11 3" xfId="2643"/>
    <cellStyle name="Nota 2 11 4" xfId="4286"/>
    <cellStyle name="Nota 2 12" xfId="1045"/>
    <cellStyle name="Nota 2 12 2" xfId="1683"/>
    <cellStyle name="Nota 2 12 2 2" xfId="3300"/>
    <cellStyle name="Nota 2 12 2 3" xfId="4943"/>
    <cellStyle name="Nota 2 12 3" xfId="2665"/>
    <cellStyle name="Nota 2 12 4" xfId="4308"/>
    <cellStyle name="Nota 2 13" xfId="1070"/>
    <cellStyle name="Nota 2 13 2" xfId="1705"/>
    <cellStyle name="Nota 2 13 2 2" xfId="3322"/>
    <cellStyle name="Nota 2 13 2 3" xfId="4965"/>
    <cellStyle name="Nota 2 13 3" xfId="2690"/>
    <cellStyle name="Nota 2 13 4" xfId="4333"/>
    <cellStyle name="Nota 2 14" xfId="1093"/>
    <cellStyle name="Nota 2 14 2" xfId="1727"/>
    <cellStyle name="Nota 2 14 2 2" xfId="3344"/>
    <cellStyle name="Nota 2 14 2 3" xfId="4987"/>
    <cellStyle name="Nota 2 14 3" xfId="2713"/>
    <cellStyle name="Nota 2 14 4" xfId="4356"/>
    <cellStyle name="Nota 2 15" xfId="743"/>
    <cellStyle name="Nota 2 15 2" xfId="1540"/>
    <cellStyle name="Nota 2 15 2 2" xfId="3157"/>
    <cellStyle name="Nota 2 15 2 3" xfId="4800"/>
    <cellStyle name="Nota 2 15 3" xfId="2363"/>
    <cellStyle name="Nota 2 15 4" xfId="4006"/>
    <cellStyle name="Nota 2 16" xfId="552"/>
    <cellStyle name="Nota 2 16 2" xfId="2172"/>
    <cellStyle name="Nota 2 16 3" xfId="3815"/>
    <cellStyle name="Nota 2 17" xfId="1114"/>
    <cellStyle name="Nota 2 17 2" xfId="2734"/>
    <cellStyle name="Nota 2 17 3" xfId="4377"/>
    <cellStyle name="Nota 2 18" xfId="1748"/>
    <cellStyle name="Nota 2 19" xfId="3391"/>
    <cellStyle name="Nota 2 2" xfId="295"/>
    <cellStyle name="Nota 2 20" xfId="5430"/>
    <cellStyle name="Nota 2 3" xfId="256"/>
    <cellStyle name="Nota 2 3 2" xfId="87"/>
    <cellStyle name="Nota 2 3 2 2" xfId="460"/>
    <cellStyle name="Nota 2 3 2 2 2" xfId="836"/>
    <cellStyle name="Nota 2 3 2 2 2 2" xfId="2456"/>
    <cellStyle name="Nota 2 3 2 2 2 3" xfId="4099"/>
    <cellStyle name="Nota 2 3 2 2 3" xfId="1448"/>
    <cellStyle name="Nota 2 3 2 2 3 2" xfId="3065"/>
    <cellStyle name="Nota 2 3 2 2 3 3" xfId="4708"/>
    <cellStyle name="Nota 2 3 2 2 4" xfId="2080"/>
    <cellStyle name="Nota 2 3 2 2 5" xfId="3723"/>
    <cellStyle name="Nota 2 3 2 3" xfId="645"/>
    <cellStyle name="Nota 2 3 2 3 2" xfId="2265"/>
    <cellStyle name="Nota 2 3 2 3 3" xfId="3908"/>
    <cellStyle name="Nota 2 3 2 4" xfId="1236"/>
    <cellStyle name="Nota 2 3 2 4 2" xfId="2853"/>
    <cellStyle name="Nota 2 3 2 4 3" xfId="4496"/>
    <cellStyle name="Nota 2 3 2 5" xfId="1868"/>
    <cellStyle name="Nota 2 3 2 6" xfId="3511"/>
    <cellStyle name="Nota 2 3 2 7" xfId="5523"/>
    <cellStyle name="Nota 2 3 3" xfId="364"/>
    <cellStyle name="Nota 2 3 3 2" xfId="884"/>
    <cellStyle name="Nota 2 3 3 2 2" xfId="1589"/>
    <cellStyle name="Nota 2 3 3 2 2 2" xfId="3206"/>
    <cellStyle name="Nota 2 3 3 2 2 3" xfId="4849"/>
    <cellStyle name="Nota 2 3 3 2 3" xfId="2504"/>
    <cellStyle name="Nota 2 3 3 2 4" xfId="4147"/>
    <cellStyle name="Nota 2 3 3 3" xfId="694"/>
    <cellStyle name="Nota 2 3 3 3 2" xfId="2314"/>
    <cellStyle name="Nota 2 3 3 3 3" xfId="3957"/>
    <cellStyle name="Nota 2 3 3 4" xfId="1353"/>
    <cellStyle name="Nota 2 3 3 4 2" xfId="2970"/>
    <cellStyle name="Nota 2 3 3 4 3" xfId="4613"/>
    <cellStyle name="Nota 2 3 3 5" xfId="1985"/>
    <cellStyle name="Nota 2 3 3 6" xfId="3628"/>
    <cellStyle name="Nota 2 3 4" xfId="766"/>
    <cellStyle name="Nota 2 3 4 2" xfId="1563"/>
    <cellStyle name="Nota 2 3 4 2 2" xfId="3180"/>
    <cellStyle name="Nota 2 3 4 2 3" xfId="4823"/>
    <cellStyle name="Nota 2 3 4 3" xfId="2386"/>
    <cellStyle name="Nota 2 3 4 4" xfId="4029"/>
    <cellStyle name="Nota 2 3 5" xfId="575"/>
    <cellStyle name="Nota 2 3 5 2" xfId="2195"/>
    <cellStyle name="Nota 2 3 5 3" xfId="3838"/>
    <cellStyle name="Nota 2 3 6" xfId="1137"/>
    <cellStyle name="Nota 2 3 6 2" xfId="2757"/>
    <cellStyle name="Nota 2 3 6 3" xfId="4400"/>
    <cellStyle name="Nota 2 3 7" xfId="1771"/>
    <cellStyle name="Nota 2 3 8" xfId="3415"/>
    <cellStyle name="Nota 2 3 9" xfId="5453"/>
    <cellStyle name="Nota 2 4" xfId="216"/>
    <cellStyle name="Nota 2 4 2" xfId="59"/>
    <cellStyle name="Nota 2 4 2 2" xfId="489"/>
    <cellStyle name="Nota 2 4 2 2 2" xfId="913"/>
    <cellStyle name="Nota 2 4 2 2 2 2" xfId="2533"/>
    <cellStyle name="Nota 2 4 2 2 2 3" xfId="4176"/>
    <cellStyle name="Nota 2 4 2 2 3" xfId="1477"/>
    <cellStyle name="Nota 2 4 2 2 3 2" xfId="3094"/>
    <cellStyle name="Nota 2 4 2 2 3 3" xfId="4737"/>
    <cellStyle name="Nota 2 4 2 2 4" xfId="2109"/>
    <cellStyle name="Nota 2 4 2 2 5" xfId="3752"/>
    <cellStyle name="Nota 2 4 2 3" xfId="723"/>
    <cellStyle name="Nota 2 4 2 3 2" xfId="2343"/>
    <cellStyle name="Nota 2 4 2 3 3" xfId="3986"/>
    <cellStyle name="Nota 2 4 2 4" xfId="1265"/>
    <cellStyle name="Nota 2 4 2 4 2" xfId="2882"/>
    <cellStyle name="Nota 2 4 2 4 3" xfId="4525"/>
    <cellStyle name="Nota 2 4 2 5" xfId="1897"/>
    <cellStyle name="Nota 2 4 2 6" xfId="3540"/>
    <cellStyle name="Nota 2 4 3" xfId="393"/>
    <cellStyle name="Nota 2 4 3 2" xfId="790"/>
    <cellStyle name="Nota 2 4 3 2 2" xfId="2410"/>
    <cellStyle name="Nota 2 4 3 2 3" xfId="4053"/>
    <cellStyle name="Nota 2 4 3 3" xfId="1382"/>
    <cellStyle name="Nota 2 4 3 3 2" xfId="2999"/>
    <cellStyle name="Nota 2 4 3 3 3" xfId="4642"/>
    <cellStyle name="Nota 2 4 3 4" xfId="2014"/>
    <cellStyle name="Nota 2 4 3 5" xfId="3657"/>
    <cellStyle name="Nota 2 4 4" xfId="599"/>
    <cellStyle name="Nota 2 4 4 2" xfId="2219"/>
    <cellStyle name="Nota 2 4 4 3" xfId="3862"/>
    <cellStyle name="Nota 2 4 5" xfId="1166"/>
    <cellStyle name="Nota 2 4 5 2" xfId="2786"/>
    <cellStyle name="Nota 2 4 5 3" xfId="4429"/>
    <cellStyle name="Nota 2 4 6" xfId="1800"/>
    <cellStyle name="Nota 2 4 7" xfId="3444"/>
    <cellStyle name="Nota 2 4 8" xfId="5477"/>
    <cellStyle name="Nota 2 5" xfId="187"/>
    <cellStyle name="Nota 2 5 2" xfId="33"/>
    <cellStyle name="Nota 2 5 2 2" xfId="513"/>
    <cellStyle name="Nota 2 5 2 2 2" xfId="1501"/>
    <cellStyle name="Nota 2 5 2 2 2 2" xfId="3118"/>
    <cellStyle name="Nota 2 5 2 2 2 3" xfId="4761"/>
    <cellStyle name="Nota 2 5 2 2 3" xfId="2133"/>
    <cellStyle name="Nota 2 5 2 2 4" xfId="3776"/>
    <cellStyle name="Nota 2 5 2 3" xfId="813"/>
    <cellStyle name="Nota 2 5 2 3 2" xfId="2433"/>
    <cellStyle name="Nota 2 5 2 3 3" xfId="4076"/>
    <cellStyle name="Nota 2 5 2 4" xfId="1289"/>
    <cellStyle name="Nota 2 5 2 4 2" xfId="2906"/>
    <cellStyle name="Nota 2 5 2 4 3" xfId="4549"/>
    <cellStyle name="Nota 2 5 2 5" xfId="1921"/>
    <cellStyle name="Nota 2 5 2 6" xfId="3564"/>
    <cellStyle name="Nota 2 5 3" xfId="418"/>
    <cellStyle name="Nota 2 5 3 2" xfId="1406"/>
    <cellStyle name="Nota 2 5 3 2 2" xfId="3023"/>
    <cellStyle name="Nota 2 5 3 2 3" xfId="4666"/>
    <cellStyle name="Nota 2 5 3 3" xfId="2038"/>
    <cellStyle name="Nota 2 5 3 4" xfId="3681"/>
    <cellStyle name="Nota 2 5 4" xfId="622"/>
    <cellStyle name="Nota 2 5 4 2" xfId="2242"/>
    <cellStyle name="Nota 2 5 4 3" xfId="3885"/>
    <cellStyle name="Nota 2 5 5" xfId="1190"/>
    <cellStyle name="Nota 2 5 5 2" xfId="2810"/>
    <cellStyle name="Nota 2 5 5 3" xfId="4453"/>
    <cellStyle name="Nota 2 5 6" xfId="1824"/>
    <cellStyle name="Nota 2 5 7" xfId="3468"/>
    <cellStyle name="Nota 2 5 8" xfId="5500"/>
    <cellStyle name="Nota 2 6" xfId="111"/>
    <cellStyle name="Nota 2 6 2" xfId="437"/>
    <cellStyle name="Nota 2 6 2 2" xfId="861"/>
    <cellStyle name="Nota 2 6 2 2 2" xfId="2481"/>
    <cellStyle name="Nota 2 6 2 2 3" xfId="4124"/>
    <cellStyle name="Nota 2 6 2 3" xfId="1425"/>
    <cellStyle name="Nota 2 6 2 3 2" xfId="3042"/>
    <cellStyle name="Nota 2 6 2 3 3" xfId="4685"/>
    <cellStyle name="Nota 2 6 2 4" xfId="2057"/>
    <cellStyle name="Nota 2 6 2 5" xfId="3700"/>
    <cellStyle name="Nota 2 6 3" xfId="671"/>
    <cellStyle name="Nota 2 6 3 2" xfId="2291"/>
    <cellStyle name="Nota 2 6 3 3" xfId="3934"/>
    <cellStyle name="Nota 2 6 4" xfId="1213"/>
    <cellStyle name="Nota 2 6 4 2" xfId="2830"/>
    <cellStyle name="Nota 2 6 4 3" xfId="4473"/>
    <cellStyle name="Nota 2 6 5" xfId="1845"/>
    <cellStyle name="Nota 2 6 6" xfId="3488"/>
    <cellStyle name="Nota 2 6 7" xfId="5548"/>
    <cellStyle name="Nota 2 7" xfId="12"/>
    <cellStyle name="Nota 2 7 2" xfId="533"/>
    <cellStyle name="Nota 2 7 2 2" xfId="1521"/>
    <cellStyle name="Nota 2 7 2 2 2" xfId="3138"/>
    <cellStyle name="Nota 2 7 2 2 3" xfId="4781"/>
    <cellStyle name="Nota 2 7 2 3" xfId="2153"/>
    <cellStyle name="Nota 2 7 2 4" xfId="3796"/>
    <cellStyle name="Nota 2 7 3" xfId="935"/>
    <cellStyle name="Nota 2 7 3 2" xfId="2555"/>
    <cellStyle name="Nota 2 7 3 3" xfId="4198"/>
    <cellStyle name="Nota 2 7 4" xfId="1309"/>
    <cellStyle name="Nota 2 7 4 2" xfId="2926"/>
    <cellStyle name="Nota 2 7 4 3" xfId="4569"/>
    <cellStyle name="Nota 2 7 5" xfId="1941"/>
    <cellStyle name="Nota 2 7 6" xfId="3584"/>
    <cellStyle name="Nota 2 8" xfId="339"/>
    <cellStyle name="Nota 2 8 2" xfId="957"/>
    <cellStyle name="Nota 2 8 2 2" xfId="2577"/>
    <cellStyle name="Nota 2 8 2 3" xfId="4220"/>
    <cellStyle name="Nota 2 8 3" xfId="1329"/>
    <cellStyle name="Nota 2 8 3 2" xfId="2946"/>
    <cellStyle name="Nota 2 8 3 3" xfId="4589"/>
    <cellStyle name="Nota 2 8 4" xfId="1961"/>
    <cellStyle name="Nota 2 8 5" xfId="3604"/>
    <cellStyle name="Nota 2 9" xfId="979"/>
    <cellStyle name="Nota 2 9 2" xfId="1617"/>
    <cellStyle name="Nota 2 9 2 2" xfId="3234"/>
    <cellStyle name="Nota 2 9 2 3" xfId="4877"/>
    <cellStyle name="Nota 2 9 3" xfId="2599"/>
    <cellStyle name="Nota 2 9 4" xfId="4242"/>
    <cellStyle name="Nota 3" xfId="294"/>
    <cellStyle name="Nota 3 10" xfId="1024"/>
    <cellStyle name="Nota 3 10 2" xfId="1662"/>
    <cellStyle name="Nota 3 10 2 2" xfId="3279"/>
    <cellStyle name="Nota 3 10 2 3" xfId="4922"/>
    <cellStyle name="Nota 3 10 3" xfId="2644"/>
    <cellStyle name="Nota 3 10 4" xfId="4287"/>
    <cellStyle name="Nota 3 11" xfId="1046"/>
    <cellStyle name="Nota 3 11 2" xfId="1684"/>
    <cellStyle name="Nota 3 11 2 2" xfId="3301"/>
    <cellStyle name="Nota 3 11 2 3" xfId="4944"/>
    <cellStyle name="Nota 3 11 3" xfId="2666"/>
    <cellStyle name="Nota 3 11 4" xfId="4309"/>
    <cellStyle name="Nota 3 12" xfId="1071"/>
    <cellStyle name="Nota 3 12 2" xfId="1706"/>
    <cellStyle name="Nota 3 12 2 2" xfId="3323"/>
    <cellStyle name="Nota 3 12 2 3" xfId="4966"/>
    <cellStyle name="Nota 3 12 3" xfId="2691"/>
    <cellStyle name="Nota 3 12 4" xfId="4334"/>
    <cellStyle name="Nota 3 13" xfId="1094"/>
    <cellStyle name="Nota 3 13 2" xfId="1728"/>
    <cellStyle name="Nota 3 13 2 2" xfId="3345"/>
    <cellStyle name="Nota 3 13 2 3" xfId="4988"/>
    <cellStyle name="Nota 3 13 3" xfId="2714"/>
    <cellStyle name="Nota 3 13 4" xfId="4357"/>
    <cellStyle name="Nota 3 14" xfId="744"/>
    <cellStyle name="Nota 3 14 2" xfId="1541"/>
    <cellStyle name="Nota 3 14 2 2" xfId="3158"/>
    <cellStyle name="Nota 3 14 2 3" xfId="4801"/>
    <cellStyle name="Nota 3 14 3" xfId="2364"/>
    <cellStyle name="Nota 3 14 4" xfId="4007"/>
    <cellStyle name="Nota 3 15" xfId="553"/>
    <cellStyle name="Nota 3 15 2" xfId="2173"/>
    <cellStyle name="Nota 3 15 3" xfId="3816"/>
    <cellStyle name="Nota 3 16" xfId="1115"/>
    <cellStyle name="Nota 3 16 2" xfId="2735"/>
    <cellStyle name="Nota 3 16 3" xfId="4378"/>
    <cellStyle name="Nota 3 17" xfId="1749"/>
    <cellStyle name="Nota 3 18" xfId="3392"/>
    <cellStyle name="Nota 3 19" xfId="5431"/>
    <cellStyle name="Nota 3 2" xfId="255"/>
    <cellStyle name="Nota 3 2 2" xfId="86"/>
    <cellStyle name="Nota 3 2 2 2" xfId="461"/>
    <cellStyle name="Nota 3 2 2 2 2" xfId="837"/>
    <cellStyle name="Nota 3 2 2 2 2 2" xfId="2457"/>
    <cellStyle name="Nota 3 2 2 2 2 3" xfId="4100"/>
    <cellStyle name="Nota 3 2 2 2 3" xfId="1449"/>
    <cellStyle name="Nota 3 2 2 2 3 2" xfId="3066"/>
    <cellStyle name="Nota 3 2 2 2 3 3" xfId="4709"/>
    <cellStyle name="Nota 3 2 2 2 4" xfId="2081"/>
    <cellStyle name="Nota 3 2 2 2 5" xfId="3724"/>
    <cellStyle name="Nota 3 2 2 3" xfId="646"/>
    <cellStyle name="Nota 3 2 2 3 2" xfId="2266"/>
    <cellStyle name="Nota 3 2 2 3 3" xfId="3909"/>
    <cellStyle name="Nota 3 2 2 4" xfId="1237"/>
    <cellStyle name="Nota 3 2 2 4 2" xfId="2854"/>
    <cellStyle name="Nota 3 2 2 4 3" xfId="4497"/>
    <cellStyle name="Nota 3 2 2 5" xfId="1869"/>
    <cellStyle name="Nota 3 2 2 6" xfId="3512"/>
    <cellStyle name="Nota 3 2 2 7" xfId="5524"/>
    <cellStyle name="Nota 3 2 3" xfId="365"/>
    <cellStyle name="Nota 3 2 3 2" xfId="885"/>
    <cellStyle name="Nota 3 2 3 2 2" xfId="1590"/>
    <cellStyle name="Nota 3 2 3 2 2 2" xfId="3207"/>
    <cellStyle name="Nota 3 2 3 2 2 3" xfId="4850"/>
    <cellStyle name="Nota 3 2 3 2 3" xfId="2505"/>
    <cellStyle name="Nota 3 2 3 2 4" xfId="4148"/>
    <cellStyle name="Nota 3 2 3 3" xfId="695"/>
    <cellStyle name="Nota 3 2 3 3 2" xfId="2315"/>
    <cellStyle name="Nota 3 2 3 3 3" xfId="3958"/>
    <cellStyle name="Nota 3 2 3 4" xfId="1354"/>
    <cellStyle name="Nota 3 2 3 4 2" xfId="2971"/>
    <cellStyle name="Nota 3 2 3 4 3" xfId="4614"/>
    <cellStyle name="Nota 3 2 3 5" xfId="1986"/>
    <cellStyle name="Nota 3 2 3 6" xfId="3629"/>
    <cellStyle name="Nota 3 2 4" xfId="767"/>
    <cellStyle name="Nota 3 2 4 2" xfId="1564"/>
    <cellStyle name="Nota 3 2 4 2 2" xfId="3181"/>
    <cellStyle name="Nota 3 2 4 2 3" xfId="4824"/>
    <cellStyle name="Nota 3 2 4 3" xfId="2387"/>
    <cellStyle name="Nota 3 2 4 4" xfId="4030"/>
    <cellStyle name="Nota 3 2 5" xfId="576"/>
    <cellStyle name="Nota 3 2 5 2" xfId="2196"/>
    <cellStyle name="Nota 3 2 5 3" xfId="3839"/>
    <cellStyle name="Nota 3 2 6" xfId="1138"/>
    <cellStyle name="Nota 3 2 6 2" xfId="2758"/>
    <cellStyle name="Nota 3 2 6 3" xfId="4401"/>
    <cellStyle name="Nota 3 2 7" xfId="1772"/>
    <cellStyle name="Nota 3 2 8" xfId="3416"/>
    <cellStyle name="Nota 3 2 9" xfId="5454"/>
    <cellStyle name="Nota 3 3" xfId="215"/>
    <cellStyle name="Nota 3 3 2" xfId="57"/>
    <cellStyle name="Nota 3 3 2 2" xfId="490"/>
    <cellStyle name="Nota 3 3 2 2 2" xfId="914"/>
    <cellStyle name="Nota 3 3 2 2 2 2" xfId="2534"/>
    <cellStyle name="Nota 3 3 2 2 2 3" xfId="4177"/>
    <cellStyle name="Nota 3 3 2 2 3" xfId="1478"/>
    <cellStyle name="Nota 3 3 2 2 3 2" xfId="3095"/>
    <cellStyle name="Nota 3 3 2 2 3 3" xfId="4738"/>
    <cellStyle name="Nota 3 3 2 2 4" xfId="2110"/>
    <cellStyle name="Nota 3 3 2 2 5" xfId="3753"/>
    <cellStyle name="Nota 3 3 2 3" xfId="724"/>
    <cellStyle name="Nota 3 3 2 3 2" xfId="2344"/>
    <cellStyle name="Nota 3 3 2 3 3" xfId="3987"/>
    <cellStyle name="Nota 3 3 2 4" xfId="1266"/>
    <cellStyle name="Nota 3 3 2 4 2" xfId="2883"/>
    <cellStyle name="Nota 3 3 2 4 3" xfId="4526"/>
    <cellStyle name="Nota 3 3 2 5" xfId="1898"/>
    <cellStyle name="Nota 3 3 2 6" xfId="3541"/>
    <cellStyle name="Nota 3 3 3" xfId="394"/>
    <cellStyle name="Nota 3 3 3 2" xfId="791"/>
    <cellStyle name="Nota 3 3 3 2 2" xfId="2411"/>
    <cellStyle name="Nota 3 3 3 2 3" xfId="4054"/>
    <cellStyle name="Nota 3 3 3 3" xfId="1383"/>
    <cellStyle name="Nota 3 3 3 3 2" xfId="3000"/>
    <cellStyle name="Nota 3 3 3 3 3" xfId="4643"/>
    <cellStyle name="Nota 3 3 3 4" xfId="2015"/>
    <cellStyle name="Nota 3 3 3 5" xfId="3658"/>
    <cellStyle name="Nota 3 3 4" xfId="600"/>
    <cellStyle name="Nota 3 3 4 2" xfId="2220"/>
    <cellStyle name="Nota 3 3 4 3" xfId="3863"/>
    <cellStyle name="Nota 3 3 5" xfId="1167"/>
    <cellStyle name="Nota 3 3 5 2" xfId="2787"/>
    <cellStyle name="Nota 3 3 5 3" xfId="4430"/>
    <cellStyle name="Nota 3 3 6" xfId="1801"/>
    <cellStyle name="Nota 3 3 7" xfId="3445"/>
    <cellStyle name="Nota 3 3 8" xfId="5478"/>
    <cellStyle name="Nota 3 4" xfId="186"/>
    <cellStyle name="Nota 3 4 2" xfId="32"/>
    <cellStyle name="Nota 3 4 2 2" xfId="514"/>
    <cellStyle name="Nota 3 4 2 2 2" xfId="1502"/>
    <cellStyle name="Nota 3 4 2 2 2 2" xfId="3119"/>
    <cellStyle name="Nota 3 4 2 2 2 3" xfId="4762"/>
    <cellStyle name="Nota 3 4 2 2 3" xfId="2134"/>
    <cellStyle name="Nota 3 4 2 2 4" xfId="3777"/>
    <cellStyle name="Nota 3 4 2 3" xfId="814"/>
    <cellStyle name="Nota 3 4 2 3 2" xfId="2434"/>
    <cellStyle name="Nota 3 4 2 3 3" xfId="4077"/>
    <cellStyle name="Nota 3 4 2 4" xfId="1290"/>
    <cellStyle name="Nota 3 4 2 4 2" xfId="2907"/>
    <cellStyle name="Nota 3 4 2 4 3" xfId="4550"/>
    <cellStyle name="Nota 3 4 2 5" xfId="1922"/>
    <cellStyle name="Nota 3 4 2 6" xfId="3565"/>
    <cellStyle name="Nota 3 4 3" xfId="419"/>
    <cellStyle name="Nota 3 4 3 2" xfId="1407"/>
    <cellStyle name="Nota 3 4 3 2 2" xfId="3024"/>
    <cellStyle name="Nota 3 4 3 2 3" xfId="4667"/>
    <cellStyle name="Nota 3 4 3 3" xfId="2039"/>
    <cellStyle name="Nota 3 4 3 4" xfId="3682"/>
    <cellStyle name="Nota 3 4 4" xfId="623"/>
    <cellStyle name="Nota 3 4 4 2" xfId="2243"/>
    <cellStyle name="Nota 3 4 4 3" xfId="3886"/>
    <cellStyle name="Nota 3 4 5" xfId="1191"/>
    <cellStyle name="Nota 3 4 5 2" xfId="2811"/>
    <cellStyle name="Nota 3 4 5 3" xfId="4454"/>
    <cellStyle name="Nota 3 4 6" xfId="1825"/>
    <cellStyle name="Nota 3 4 7" xfId="3469"/>
    <cellStyle name="Nota 3 4 8" xfId="5501"/>
    <cellStyle name="Nota 3 5" xfId="110"/>
    <cellStyle name="Nota 3 5 2" xfId="438"/>
    <cellStyle name="Nota 3 5 2 2" xfId="862"/>
    <cellStyle name="Nota 3 5 2 2 2" xfId="2482"/>
    <cellStyle name="Nota 3 5 2 2 3" xfId="4125"/>
    <cellStyle name="Nota 3 5 2 3" xfId="1426"/>
    <cellStyle name="Nota 3 5 2 3 2" xfId="3043"/>
    <cellStyle name="Nota 3 5 2 3 3" xfId="4686"/>
    <cellStyle name="Nota 3 5 2 4" xfId="2058"/>
    <cellStyle name="Nota 3 5 2 5" xfId="3701"/>
    <cellStyle name="Nota 3 5 3" xfId="672"/>
    <cellStyle name="Nota 3 5 3 2" xfId="2292"/>
    <cellStyle name="Nota 3 5 3 3" xfId="3935"/>
    <cellStyle name="Nota 3 5 4" xfId="1214"/>
    <cellStyle name="Nota 3 5 4 2" xfId="2831"/>
    <cellStyle name="Nota 3 5 4 3" xfId="4474"/>
    <cellStyle name="Nota 3 5 5" xfId="1846"/>
    <cellStyle name="Nota 3 5 6" xfId="3489"/>
    <cellStyle name="Nota 3 5 7" xfId="5549"/>
    <cellStyle name="Nota 3 6" xfId="11"/>
    <cellStyle name="Nota 3 6 2" xfId="534"/>
    <cellStyle name="Nota 3 6 2 2" xfId="1522"/>
    <cellStyle name="Nota 3 6 2 2 2" xfId="3139"/>
    <cellStyle name="Nota 3 6 2 2 3" xfId="4782"/>
    <cellStyle name="Nota 3 6 2 3" xfId="2154"/>
    <cellStyle name="Nota 3 6 2 4" xfId="3797"/>
    <cellStyle name="Nota 3 6 3" xfId="936"/>
    <cellStyle name="Nota 3 6 3 2" xfId="2556"/>
    <cellStyle name="Nota 3 6 3 3" xfId="4199"/>
    <cellStyle name="Nota 3 6 4" xfId="1310"/>
    <cellStyle name="Nota 3 6 4 2" xfId="2927"/>
    <cellStyle name="Nota 3 6 4 3" xfId="4570"/>
    <cellStyle name="Nota 3 6 5" xfId="1942"/>
    <cellStyle name="Nota 3 6 6" xfId="3585"/>
    <cellStyle name="Nota 3 7" xfId="340"/>
    <cellStyle name="Nota 3 7 2" xfId="958"/>
    <cellStyle name="Nota 3 7 2 2" xfId="2578"/>
    <cellStyle name="Nota 3 7 2 3" xfId="4221"/>
    <cellStyle name="Nota 3 7 3" xfId="1330"/>
    <cellStyle name="Nota 3 7 3 2" xfId="2947"/>
    <cellStyle name="Nota 3 7 3 3" xfId="4590"/>
    <cellStyle name="Nota 3 7 4" xfId="1962"/>
    <cellStyle name="Nota 3 7 5" xfId="3605"/>
    <cellStyle name="Nota 3 8" xfId="980"/>
    <cellStyle name="Nota 3 8 2" xfId="1618"/>
    <cellStyle name="Nota 3 8 2 2" xfId="3235"/>
    <cellStyle name="Nota 3 8 2 3" xfId="4878"/>
    <cellStyle name="Nota 3 8 3" xfId="2600"/>
    <cellStyle name="Nota 3 8 4" xfId="4243"/>
    <cellStyle name="Nota 3 9" xfId="1002"/>
    <cellStyle name="Nota 3 9 2" xfId="1640"/>
    <cellStyle name="Nota 3 9 2 2" xfId="3257"/>
    <cellStyle name="Nota 3 9 2 3" xfId="4900"/>
    <cellStyle name="Nota 3 9 3" xfId="2622"/>
    <cellStyle name="Nota 3 9 4" xfId="4265"/>
    <cellStyle name="Nota 4" xfId="5345"/>
    <cellStyle name="Nota 5" xfId="5346"/>
    <cellStyle name="Nota 6" xfId="5347"/>
    <cellStyle name="Nota 7" xfId="5348"/>
    <cellStyle name="Nota 8" xfId="5349"/>
    <cellStyle name="Nota 9" xfId="5350"/>
    <cellStyle name="Note" xfId="5351"/>
    <cellStyle name="Output" xfId="5352"/>
    <cellStyle name="Percentual" xfId="139"/>
    <cellStyle name="Percentual 2" xfId="5353"/>
    <cellStyle name="Ponto" xfId="140"/>
    <cellStyle name="Ponto 2" xfId="5354"/>
    <cellStyle name="Porcentagem" xfId="2" builtinId="5"/>
    <cellStyle name="Porcentagem 2" xfId="324"/>
    <cellStyle name="Porcentagem 2 2" xfId="3360"/>
    <cellStyle name="Porcentagem 2 3" xfId="5355"/>
    <cellStyle name="Porcentagem 2 4" xfId="5356"/>
    <cellStyle name="Porcentagem 3" xfId="250"/>
    <cellStyle name="Porcentagem 3 2" xfId="214"/>
    <cellStyle name="Porcentagem 3 2 2" xfId="5357"/>
    <cellStyle name="Porcentagem 3 3" xfId="3369"/>
    <cellStyle name="Porcentagem 4" xfId="213"/>
    <cellStyle name="Porcentagem 4 2" xfId="3362"/>
    <cellStyle name="Porcentagem 5" xfId="107"/>
    <cellStyle name="Porcentagem 6" xfId="345"/>
    <cellStyle name="Porcentagem 7" xfId="3396"/>
    <cellStyle name="Porcentagem 8" xfId="276"/>
    <cellStyle name="Result" xfId="293"/>
    <cellStyle name="Result (user)" xfId="292"/>
    <cellStyle name="Result 2" xfId="3357"/>
    <cellStyle name="Result2" xfId="291"/>
    <cellStyle name="Result2 (user)" xfId="290"/>
    <cellStyle name="Result2 2" xfId="3349"/>
    <cellStyle name="Saída 2" xfId="5358"/>
    <cellStyle name="Sep. milhar [0]" xfId="5359"/>
    <cellStyle name="Separador de milhares 10" xfId="5360"/>
    <cellStyle name="Separador de milhares 11" xfId="5361"/>
    <cellStyle name="Separador de milhares 12" xfId="5362"/>
    <cellStyle name="Separador de milhares 13" xfId="5363"/>
    <cellStyle name="Separador de milhares 14" xfId="5364"/>
    <cellStyle name="Separador de milhares 15" xfId="5365"/>
    <cellStyle name="Separador de milhares 16" xfId="5366"/>
    <cellStyle name="Separador de milhares 17" xfId="5367"/>
    <cellStyle name="Separador de milhares 18" xfId="5368"/>
    <cellStyle name="Separador de milhares 19" xfId="5369"/>
    <cellStyle name="Separador de milhares 2" xfId="289"/>
    <cellStyle name="Separador de milhares 2 2" xfId="288"/>
    <cellStyle name="Separador de milhares 2 2 2" xfId="5370"/>
    <cellStyle name="Separador de milhares 2 3" xfId="184"/>
    <cellStyle name="Separador de milhares 2 4" xfId="3370"/>
    <cellStyle name="Separador de milhares 20" xfId="5371"/>
    <cellStyle name="Separador de milhares 21" xfId="5372"/>
    <cellStyle name="Separador de milhares 22" xfId="5373"/>
    <cellStyle name="Separador de milhares 23" xfId="5374"/>
    <cellStyle name="Separador de milhares 24" xfId="5375"/>
    <cellStyle name="Separador de milhares 25" xfId="5376"/>
    <cellStyle name="Separador de milhares 28" xfId="287"/>
    <cellStyle name="Separador de milhares 28 2" xfId="286"/>
    <cellStyle name="Separador de milhares 28 2 2" xfId="3367"/>
    <cellStyle name="Separador de milhares 28 3" xfId="3359"/>
    <cellStyle name="Separador de milhares 3" xfId="138"/>
    <cellStyle name="Separador de milhares 3 2" xfId="137"/>
    <cellStyle name="Separador de milhares 3 2 2" xfId="5377"/>
    <cellStyle name="Separador de milhares 3 2 2 2" xfId="5378"/>
    <cellStyle name="Separador de milhares 3 2 3" xfId="5379"/>
    <cellStyle name="Separador de milhares 3 2 3 2" xfId="5380"/>
    <cellStyle name="Separador de milhares 3 2 4" xfId="5381"/>
    <cellStyle name="Separador de milhares 3 3" xfId="5382"/>
    <cellStyle name="Separador de milhares 4" xfId="285"/>
    <cellStyle name="Separador de milhares 4 2" xfId="282"/>
    <cellStyle name="Separador de milhares 4 2 2" xfId="3352"/>
    <cellStyle name="Separador de milhares 4 3" xfId="5383"/>
    <cellStyle name="Separador de milhares 5" xfId="5384"/>
    <cellStyle name="Separador de milhares 6" xfId="136"/>
    <cellStyle name="Separador de milhares 6 2" xfId="5385"/>
    <cellStyle name="Separador de milhares 6 3" xfId="5386"/>
    <cellStyle name="Separador de milhares 7" xfId="135"/>
    <cellStyle name="Separador de milhares 7 2" xfId="5387"/>
    <cellStyle name="Separador de milhares 7 3" xfId="5388"/>
    <cellStyle name="Separador de milhares 8" xfId="134"/>
    <cellStyle name="Separador de milhares 8 2" xfId="5389"/>
    <cellStyle name="Separador de milhares 9" xfId="5390"/>
    <cellStyle name="Separador de milꚌares_8905-3" xfId="5391"/>
    <cellStyle name="Sepavador de milhares [0]_Pasta2" xfId="5392"/>
    <cellStyle name="TableStyleLight1" xfId="284"/>
    <cellStyle name="TableStyleLight1 2" xfId="283"/>
    <cellStyle name="TableStyleLight1 3" xfId="212"/>
    <cellStyle name="TableStyleLight1 4" xfId="3355"/>
    <cellStyle name="Texto de Aviso 2" xfId="5393"/>
    <cellStyle name="Texto Explicativo" xfId="328" builtinId="53" customBuiltin="1"/>
    <cellStyle name="Texto Explicativo 2" xfId="247"/>
    <cellStyle name="Texto Explicativo 2 2" xfId="5394"/>
    <cellStyle name="þ_x001d_ð—_x000b_øþ÷_x000c_âþU_x0001_(_x0005_ï_x0008__x0007__x0001__x0001_" xfId="5395"/>
    <cellStyle name="þ_x001d_ð'&amp;Oý—&amp;Hýx_x0001_£_x000b__x000d__x0014__x0007__x0001__x0001_" xfId="5396"/>
    <cellStyle name="Title" xfId="5397"/>
    <cellStyle name="Título 1 1" xfId="133"/>
    <cellStyle name="Título 1 1 1" xfId="5398"/>
    <cellStyle name="Título 1 1 1 1" xfId="5399"/>
    <cellStyle name="Título 1 1 2" xfId="3366"/>
    <cellStyle name="Título 1 1 3" xfId="3368"/>
    <cellStyle name="Título 1 2" xfId="5400"/>
    <cellStyle name="Título 2 2" xfId="5401"/>
    <cellStyle name="Título 3 2" xfId="5402"/>
    <cellStyle name="Título 4 2" xfId="5403"/>
    <cellStyle name="Título 5" xfId="5404"/>
    <cellStyle name="Titulo1" xfId="128"/>
    <cellStyle name="Titulo1 2" xfId="5405"/>
    <cellStyle name="Titulo2" xfId="132"/>
    <cellStyle name="Titulo2 2" xfId="5406"/>
    <cellStyle name="Total 2" xfId="5407"/>
    <cellStyle name="Vírgula" xfId="1" builtinId="3"/>
    <cellStyle name="Vírgula 2" xfId="280"/>
    <cellStyle name="Vírgula 2 2" xfId="3350"/>
    <cellStyle name="Vírgula 2 3" xfId="5408"/>
    <cellStyle name="Vírgula 2 4" xfId="5409"/>
    <cellStyle name="Vírgula 3" xfId="273"/>
    <cellStyle name="Vírgula 3 2" xfId="211"/>
    <cellStyle name="Vírgula 3 2 2" xfId="5410"/>
    <cellStyle name="Vírgula 3 3" xfId="3361"/>
    <cellStyle name="Vírgula 4" xfId="129"/>
    <cellStyle name="Vírgula 4 2" xfId="5411"/>
    <cellStyle name="Vírgula 5" xfId="3353"/>
    <cellStyle name="Vírgula 5 2" xfId="3374"/>
    <cellStyle name="Vírgula 6" xfId="326"/>
    <cellStyle name="Warning Text" xfId="5412"/>
    <cellStyle name="Yellow" xfId="5413"/>
  </cellStyles>
  <dxfs count="249">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FFFFFF"/>
      </font>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FFFFFF"/>
      </font>
    </dxf>
    <dxf>
      <font>
        <color rgb="FFFFFFFF"/>
      </font>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dxf>
    <dxf>
      <font>
        <color rgb="FFFFFFFF"/>
      </font>
    </dxf>
    <dxf>
      <font>
        <color rgb="FFFFFFFF"/>
      </font>
    </dxf>
    <dxf>
      <font>
        <color rgb="FFFFFFFF"/>
      </font>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FFFFFF"/>
      </font>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fill>
        <patternFill>
          <bgColor rgb="FFFFFFFF"/>
        </patternFill>
      </fill>
    </dxf>
    <dxf>
      <font>
        <color rgb="FF000000"/>
      </font>
      <fill>
        <patternFill>
          <bgColor rgb="FFB9CDE5"/>
        </patternFill>
      </fill>
    </dxf>
    <dxf>
      <font>
        <color rgb="FFFFFFFF"/>
      </font>
      <fill>
        <patternFill>
          <bgColor rgb="FFFFFFFF"/>
        </patternFill>
      </fill>
    </dxf>
    <dxf>
      <font>
        <color rgb="FFFFFFFF"/>
      </font>
    </dxf>
    <dxf>
      <font>
        <color rgb="FFFFFFFF"/>
      </font>
      <fill>
        <patternFill>
          <bgColor rgb="FFFFFFFF"/>
        </patternFill>
      </fill>
    </dxf>
    <dxf>
      <font>
        <color rgb="FF000000"/>
      </font>
      <fill>
        <patternFill>
          <bgColor rgb="FFB9CDE5"/>
        </patternFill>
      </fill>
    </dxf>
    <dxf>
      <font>
        <color rgb="FFFFFFFF"/>
      </font>
      <fill>
        <patternFill>
          <bgColor rgb="FFFFFFFF"/>
        </patternFill>
      </fill>
    </dxf>
  </dxfs>
  <tableStyles count="0" defaultTableStyle="TableStyleMedium2" defaultPivotStyle="PivotStyleLight16"/>
  <colors>
    <indexedColors>
      <rgbColor rgb="FF000000"/>
      <rgbColor rgb="FFFFFFFF"/>
      <rgbColor rgb="FFFF0000"/>
      <rgbColor rgb="FF00FF00"/>
      <rgbColor rgb="FFDCE6F2"/>
      <rgbColor rgb="FFFFEB9C"/>
      <rgbColor rgb="FFE6B9B8"/>
      <rgbColor rgb="FFB9CDE5"/>
      <rgbColor rgb="FFC50000"/>
      <rgbColor rgb="FF006D00"/>
      <rgbColor rgb="FFFDEADA"/>
      <rgbColor rgb="FFFB7D00"/>
      <rgbColor rgb="FF800080"/>
      <rgbColor rgb="FF1F497D"/>
      <rgbColor rgb="FFC0C0C0"/>
      <rgbColor rgb="FF808080"/>
      <rgbColor rgb="FF97B5D9"/>
      <rgbColor rgb="FFB2ADBC"/>
      <rgbColor rgb="FFFFFFCC"/>
      <rgbColor rgb="FFCCFFFF"/>
      <rgbColor rgb="FFDADADA"/>
      <rgbColor rgb="FFFD8383"/>
      <rgbColor rgb="FF0066CC"/>
      <rgbColor rgb="FFCCCCFF"/>
      <rgbColor rgb="FFF2F2F2"/>
      <rgbColor rgb="FFFFC7CE"/>
      <rgbColor rgb="FFFCD5B5"/>
      <rgbColor rgb="FFD5E3B8"/>
      <rgbColor rgb="FFFFCCCC"/>
      <rgbColor rgb="FFF2DCDB"/>
      <rgbColor rgb="FFCCC1DA"/>
      <rgbColor rgb="FFEBF1DE"/>
      <rgbColor rgb="FFB7DEE8"/>
      <rgbColor rgb="FFDBEEF4"/>
      <rgbColor rgb="FFCCFECD"/>
      <rgbColor rgb="FFFFFF99"/>
      <rgbColor rgb="FF98CCFE"/>
      <rgbColor rgb="FFFF99CC"/>
      <rgbColor rgb="FFCC99FF"/>
      <rgbColor rgb="FFFFCB98"/>
      <rgbColor rgb="FF4F81BD"/>
      <rgbColor rgb="FF35CACC"/>
      <rgbColor rgb="FFA6A7A3"/>
      <rgbColor rgb="FFFFCC00"/>
      <rgbColor rgb="FFFF9804"/>
      <rgbColor rgb="FFFF6600"/>
      <rgbColor rgb="FF7F738E"/>
      <rgbColor rgb="FF969696"/>
      <rgbColor rgb="FF003366"/>
      <rgbColor rgb="FF339966"/>
      <rgbColor rgb="FFE6E0EC"/>
      <rgbColor rgb="FF3F3F3F"/>
      <rgbColor rgb="FFB04F0B"/>
      <rgbColor rgb="FFBFBFBF"/>
      <rgbColor rgb="FF343495"/>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370800</xdr:colOff>
      <xdr:row>6</xdr:row>
      <xdr:rowOff>128160</xdr:rowOff>
    </xdr:from>
    <xdr:to>
      <xdr:col>7</xdr:col>
      <xdr:colOff>313200</xdr:colOff>
      <xdr:row>29</xdr:row>
      <xdr:rowOff>70560</xdr:rowOff>
    </xdr:to>
    <xdr:pic>
      <xdr:nvPicPr>
        <xdr:cNvPr id="2" name="Imagem 1"/>
        <xdr:cNvPicPr/>
      </xdr:nvPicPr>
      <xdr:blipFill>
        <a:blip xmlns:r="http://schemas.openxmlformats.org/officeDocument/2006/relationships" r:embed="rId1"/>
        <a:stretch/>
      </xdr:blipFill>
      <xdr:spPr>
        <a:xfrm>
          <a:off x="370800" y="1252080"/>
          <a:ext cx="8485560" cy="432360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zart\F:\INSS\Planilhas%20GERAIS\Planilhas%20GERAIS\INSS_OURICURI_PL_GERAL_R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zart\F:\INSS\Planilhas%20GERAIS\1&#170;%20Etapa_30%20APS\Memorial%20de%20C&#225;lculo\3&#186;%20Entrega%20-%2010%20ag&#234;ncias%20-%2027-07\1&#176;%20Entrega\Orcamento\Obras\Obras%20de%20Incorpora&#231;&#227;o\Edificio%20Provence%20Horto\Quantitativos\Arquitetura-Hor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zart\F:\INSS\Planilhas%20GERAIS\1&#170;%20Etapa_30%20APS\Memorial%20de%20C&#225;lculo\3&#186;%20Entrega%20-%2010%20ag&#234;ncias%20-%2027-07\1&#176;%20Entrega\Orcamento\Obras\Obras%20de%20Hoteis\Pestana%20Bahia%20Lodge\Quantitativos\Bloco%20A\Obras%20de%20Incorpora&#231;&#227;o\Edificio%20Pro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GERAL"/>
      <sheetName val="CAB"/>
      <sheetName val="CFTV"/>
      <sheetName val="CLI"/>
      <sheetName val="ELE"/>
      <sheetName val="HID"/>
      <sheetName val="INC"/>
      <sheetName val="Alvenaria"/>
      <sheetName val="ARQUIT_"/>
      <sheetName val="REVESTI"/>
      <sheetName val="ALUMÍNIO"/>
      <sheetName val="METÁLICO"/>
      <sheetName val="MADEIRA"/>
      <sheetName val="Guarda corpo e corrimãos"/>
      <sheetName val="IMPERCOB"/>
      <sheetName val="Divisórias e louças"/>
      <sheetName val="CRONOGR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sheetName val="revesti"/>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
      <sheetName val="vigas moldada &quot;in loco&quot;"/>
    </sheetNames>
    <sheetDataSet>
      <sheetData sheetId="0"/>
      <sheetData sheetId="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1"/>
  <sheetViews>
    <sheetView view="pageBreakPreview" zoomScaleNormal="100" workbookViewId="0">
      <selection activeCell="K24" sqref="K24"/>
    </sheetView>
  </sheetViews>
  <sheetFormatPr defaultRowHeight="15"/>
  <cols>
    <col min="1" max="1" width="10" style="2" customWidth="1"/>
    <col min="2" max="2" width="10.59765625" style="2" customWidth="1"/>
    <col min="3" max="3" width="6.59765625" style="3" customWidth="1"/>
    <col min="4" max="4" width="29.19921875" style="3" customWidth="1"/>
    <col min="5" max="5" width="15.19921875" style="2" customWidth="1"/>
    <col min="6" max="6" width="8.19921875" style="4" customWidth="1"/>
    <col min="7" max="7" width="8.09765625" style="4" customWidth="1"/>
    <col min="8" max="8" width="9" style="4" customWidth="1"/>
    <col min="9" max="1025" width="11.19921875" style="2" customWidth="1"/>
  </cols>
  <sheetData>
    <row r="1" spans="1:8" s="6" customFormat="1" ht="15" customHeight="1">
      <c r="A1" s="5" t="s">
        <v>0</v>
      </c>
      <c r="B1" s="199" t="str">
        <f>SINTÉTICA!B1</f>
        <v>IFAL – INSTITUTO FEDERAL DE EDUCAÇÃO, CIÊNCIA E TECNOLOGIA - ALAGOAS</v>
      </c>
      <c r="C1" s="199"/>
      <c r="D1" s="199"/>
      <c r="E1" s="199"/>
      <c r="F1" s="199"/>
      <c r="G1" s="199"/>
      <c r="H1" s="199"/>
    </row>
    <row r="2" spans="1:8" s="6" customFormat="1" ht="15" customHeight="1">
      <c r="A2" s="5" t="s">
        <v>1</v>
      </c>
      <c r="B2" s="199" t="str">
        <f>SINTÉTICA!B2</f>
        <v>REFORMA ESPAÇO MULTIEVENTOS</v>
      </c>
      <c r="C2" s="199"/>
      <c r="D2" s="199"/>
      <c r="E2" s="199"/>
      <c r="F2" s="199"/>
      <c r="G2" s="199"/>
      <c r="H2" s="199"/>
    </row>
    <row r="3" spans="1:8" s="6" customFormat="1" ht="15" customHeight="1">
      <c r="A3" s="5" t="s">
        <v>2</v>
      </c>
      <c r="B3" s="199" t="s">
        <v>3</v>
      </c>
      <c r="C3" s="199"/>
      <c r="D3" s="199"/>
      <c r="E3" s="199"/>
      <c r="F3" s="199"/>
      <c r="G3" s="199"/>
      <c r="H3" s="199"/>
    </row>
    <row r="4" spans="1:8" s="6" customFormat="1" ht="14.25" customHeight="1">
      <c r="A4" s="5" t="s">
        <v>4</v>
      </c>
      <c r="B4" s="199" t="str">
        <f>SINTÉTICA!B4</f>
        <v>SINAPI-AL 05/2018_Com Desoneração - ORSE-SE 04/2018</v>
      </c>
      <c r="C4" s="199"/>
      <c r="D4" s="199"/>
      <c r="E4" s="199"/>
      <c r="F4" s="199"/>
      <c r="G4" s="199"/>
      <c r="H4" s="199"/>
    </row>
    <row r="5" spans="1:8" s="6" customFormat="1" ht="14.25" customHeight="1">
      <c r="A5" s="5" t="s">
        <v>5</v>
      </c>
      <c r="B5" s="200" t="str">
        <f>SINTÉTICA!B5</f>
        <v>ENCARGOS SOCIAIS : HORISTA= 86,19% | MENSALISTA= 47,54%</v>
      </c>
      <c r="C5" s="200"/>
      <c r="D5" s="200"/>
      <c r="E5" s="200"/>
      <c r="F5" s="200"/>
      <c r="G5" s="201" t="str">
        <f>SINTÉTICA!G5</f>
        <v>DATA: 08/02/2019</v>
      </c>
      <c r="H5" s="201"/>
    </row>
    <row r="6" spans="1:8" ht="16.7" customHeight="1">
      <c r="A6" s="8" t="s">
        <v>6</v>
      </c>
      <c r="B6" s="198" t="s">
        <v>7</v>
      </c>
      <c r="C6" s="198"/>
      <c r="D6" s="198"/>
      <c r="E6" s="9" t="s">
        <v>8</v>
      </c>
      <c r="F6" s="9" t="s">
        <v>9</v>
      </c>
      <c r="G6" s="10" t="s">
        <v>10</v>
      </c>
      <c r="H6" s="11" t="s">
        <v>11</v>
      </c>
    </row>
    <row r="7" spans="1:8" s="15" customFormat="1" ht="20.100000000000001" customHeight="1">
      <c r="A7" s="12" t="s">
        <v>12</v>
      </c>
      <c r="B7" s="194" t="str">
        <f>VLOOKUP(A7,SINTÉTICA!A:I,5,0)</f>
        <v>PROJETOS</v>
      </c>
      <c r="C7" s="194"/>
      <c r="D7" s="194"/>
      <c r="E7" s="13">
        <f>VLOOKUP(A7,SINTÉTICA!A:I,8,0)</f>
        <v>21146.19</v>
      </c>
      <c r="F7" s="14">
        <f t="shared" ref="F7:F28" si="0">+E7/$E$29</f>
        <v>7.4932652642246307E-3</v>
      </c>
      <c r="G7" s="13">
        <f>E7*SINTÉTICA!$F$253</f>
        <v>5333.0691179999994</v>
      </c>
      <c r="H7" s="13">
        <f>+E7+G7</f>
        <v>26479.259117999998</v>
      </c>
    </row>
    <row r="8" spans="1:8" s="15" customFormat="1" ht="20.100000000000001" customHeight="1">
      <c r="A8" s="12" t="s">
        <v>13</v>
      </c>
      <c r="B8" s="194" t="str">
        <f>VLOOKUP(A8,SINTÉTICA!A:I,5,0)</f>
        <v>SERVIÇOS PRELIMINARES / TÉCNICOS</v>
      </c>
      <c r="C8" s="194"/>
      <c r="D8" s="194"/>
      <c r="E8" s="13">
        <f>VLOOKUP(A8,SINTÉTICA!A:I,8,0)</f>
        <v>136566.88</v>
      </c>
      <c r="F8" s="14">
        <f t="shared" si="0"/>
        <v>4.8393202659558696E-2</v>
      </c>
      <c r="G8" s="13">
        <f>E8*SINTÉTICA!$F$253</f>
        <v>34442.167135999996</v>
      </c>
      <c r="H8" s="13">
        <f t="shared" ref="H7:H28" si="1">+E8+G8</f>
        <v>171009.04713600001</v>
      </c>
    </row>
    <row r="9" spans="1:8" s="15" customFormat="1" ht="20.100000000000001" customHeight="1">
      <c r="A9" s="12" t="s">
        <v>14</v>
      </c>
      <c r="B9" s="194" t="str">
        <f>VLOOKUP(A9,SINTÉTICA!A:I,5,0)</f>
        <v>MOVIMENTO DE TERRA</v>
      </c>
      <c r="C9" s="194"/>
      <c r="D9" s="194"/>
      <c r="E9" s="13">
        <f>VLOOKUP(A9,SINTÉTICA!A:I,8,0)</f>
        <v>16793.47</v>
      </c>
      <c r="F9" s="14">
        <f t="shared" si="0"/>
        <v>5.9508557057700905E-3</v>
      </c>
      <c r="G9" s="13">
        <f>E9*SINTÉTICA!$F$253</f>
        <v>4235.313134</v>
      </c>
      <c r="H9" s="13">
        <f t="shared" si="1"/>
        <v>21028.783134000001</v>
      </c>
    </row>
    <row r="10" spans="1:8" s="15" customFormat="1" ht="20.100000000000001" customHeight="1">
      <c r="A10" s="12" t="s">
        <v>15</v>
      </c>
      <c r="B10" s="194" t="str">
        <f>VLOOKUP(A10,SINTÉTICA!A:I,5,0)</f>
        <v>INFRAESTRUTURA / FUNDAÇÕES SIMPLES</v>
      </c>
      <c r="C10" s="194"/>
      <c r="D10" s="194"/>
      <c r="E10" s="13">
        <f>VLOOKUP(A10,SINTÉTICA!A:I,8,0)</f>
        <v>141408.81</v>
      </c>
      <c r="F10" s="14">
        <f t="shared" si="0"/>
        <v>5.0108966391976074E-2</v>
      </c>
      <c r="G10" s="13">
        <f>E10*SINTÉTICA!$F$253</f>
        <v>35663.301882</v>
      </c>
      <c r="H10" s="13">
        <f t="shared" si="1"/>
        <v>177072.111882</v>
      </c>
    </row>
    <row r="11" spans="1:8" s="15" customFormat="1" ht="20.100000000000001" customHeight="1">
      <c r="A11" s="12" t="s">
        <v>16</v>
      </c>
      <c r="B11" s="194" t="str">
        <f>VLOOKUP(A11,SINTÉTICA!A:I,5,0)</f>
        <v>SUPERESTRUTURA</v>
      </c>
      <c r="C11" s="194"/>
      <c r="D11" s="194"/>
      <c r="E11" s="13">
        <f>VLOOKUP(A11,SINTÉTICA!A:I,8,0)</f>
        <v>241751.42</v>
      </c>
      <c r="F11" s="14">
        <f t="shared" si="0"/>
        <v>8.5665905681495333E-2</v>
      </c>
      <c r="G11" s="13">
        <f>E11*SINTÉTICA!$F$253</f>
        <v>60969.708123999997</v>
      </c>
      <c r="H11" s="13">
        <f t="shared" si="1"/>
        <v>302721.12812400004</v>
      </c>
    </row>
    <row r="12" spans="1:8" s="15" customFormat="1" ht="20.100000000000001" customHeight="1">
      <c r="A12" s="12" t="s">
        <v>17</v>
      </c>
      <c r="B12" s="194" t="str">
        <f>VLOOKUP(A12,SINTÉTICA!A:I,5,0)</f>
        <v>ALVENARIA / VEDAÇÃO / DIVISÓRIA</v>
      </c>
      <c r="C12" s="194"/>
      <c r="D12" s="194"/>
      <c r="E12" s="13">
        <f>VLOOKUP(A12,SINTÉTICA!A:I,8,0)</f>
        <v>37891.040000000001</v>
      </c>
      <c r="F12" s="14">
        <f t="shared" si="0"/>
        <v>1.3426892213554597E-2</v>
      </c>
      <c r="G12" s="13">
        <f>E12*SINTÉTICA!$F$253</f>
        <v>9556.1202880000001</v>
      </c>
      <c r="H12" s="13">
        <f t="shared" si="1"/>
        <v>47447.160287999999</v>
      </c>
    </row>
    <row r="13" spans="1:8" s="15" customFormat="1" ht="20.100000000000001" customHeight="1">
      <c r="A13" s="12" t="s">
        <v>18</v>
      </c>
      <c r="B13" s="194" t="str">
        <f>VLOOKUP(A13,SINTÉTICA!A:I,5,0)</f>
        <v>ESQUADRIAS</v>
      </c>
      <c r="C13" s="194"/>
      <c r="D13" s="194"/>
      <c r="E13" s="13">
        <f>VLOOKUP(A13,SINTÉTICA!A:I,8,0)</f>
        <v>158299.76</v>
      </c>
      <c r="F13" s="14">
        <f t="shared" si="0"/>
        <v>5.6094364655907079E-2</v>
      </c>
      <c r="G13" s="13">
        <f>E13*SINTÉTICA!$F$253</f>
        <v>39923.199472</v>
      </c>
      <c r="H13" s="13">
        <f t="shared" si="1"/>
        <v>198222.95947200002</v>
      </c>
    </row>
    <row r="14" spans="1:8" s="15" customFormat="1" ht="20.100000000000001" customHeight="1">
      <c r="A14" s="12" t="s">
        <v>19</v>
      </c>
      <c r="B14" s="194" t="str">
        <f>VLOOKUP(A14,SINTÉTICA!A:I,5,0)</f>
        <v>COBERTURA</v>
      </c>
      <c r="C14" s="194"/>
      <c r="D14" s="194"/>
      <c r="E14" s="13">
        <f>VLOOKUP(A14,SINTÉTICA!A:I,8,0)</f>
        <v>1004369.79</v>
      </c>
      <c r="F14" s="14">
        <f t="shared" si="0"/>
        <v>0.3559037944822962</v>
      </c>
      <c r="G14" s="13">
        <f>E14*SINTÉTICA!$F$253</f>
        <v>253302.06103799999</v>
      </c>
      <c r="H14" s="13">
        <f t="shared" si="1"/>
        <v>1257671.8510380001</v>
      </c>
    </row>
    <row r="15" spans="1:8" s="15" customFormat="1" ht="20.100000000000001" customHeight="1">
      <c r="A15" s="12" t="s">
        <v>20</v>
      </c>
      <c r="B15" s="194" t="str">
        <f>VLOOKUP(A15,SINTÉTICA!A:I,5,0)</f>
        <v>INSTALAÇÕES ELÉTRICAS</v>
      </c>
      <c r="C15" s="194"/>
      <c r="D15" s="194"/>
      <c r="E15" s="13">
        <f>VLOOKUP(A15,SINTÉTICA!A:I,8,0)</f>
        <v>184435.83</v>
      </c>
      <c r="F15" s="14">
        <f t="shared" si="0"/>
        <v>6.5355820524521865E-2</v>
      </c>
      <c r="G15" s="13">
        <f>E15*SINTÉTICA!$F$253</f>
        <v>46514.716325999994</v>
      </c>
      <c r="H15" s="13">
        <f t="shared" si="1"/>
        <v>230950.54632599998</v>
      </c>
    </row>
    <row r="16" spans="1:8" s="15" customFormat="1" ht="20.100000000000001" customHeight="1">
      <c r="A16" s="16" t="s">
        <v>21</v>
      </c>
      <c r="B16" s="195" t="str">
        <f>VLOOKUP(A16,SINTÉTICA!A:I,5,0)</f>
        <v>REDE EM BAIXA TENSÃO</v>
      </c>
      <c r="C16" s="195"/>
      <c r="D16" s="195"/>
      <c r="E16" s="17">
        <f>VLOOKUP(A16,SINTÉTICA!A:I,8,0)</f>
        <v>184435.83</v>
      </c>
      <c r="F16" s="18">
        <f t="shared" si="0"/>
        <v>6.5355820524521865E-2</v>
      </c>
      <c r="G16" s="17">
        <f>+E16*SINTÉTICA!$F$253</f>
        <v>46514.716325999994</v>
      </c>
      <c r="H16" s="17">
        <f t="shared" si="1"/>
        <v>230950.54632599998</v>
      </c>
    </row>
    <row r="17" spans="1:8" s="15" customFormat="1" ht="20.100000000000001" customHeight="1">
      <c r="A17" s="12" t="s">
        <v>22</v>
      </c>
      <c r="B17" s="194" t="str">
        <f>VLOOKUP(A17,SINTÉTICA!A:I,5,0)</f>
        <v>IMPERMEABILIZAÇÃO, ISOLAÇÃO TÉRMICA E ACÚSTICA</v>
      </c>
      <c r="C17" s="194"/>
      <c r="D17" s="194"/>
      <c r="E17" s="13">
        <f>VLOOKUP(A17,SINTÉTICA!A:I,8,0)</f>
        <v>14468.56</v>
      </c>
      <c r="F17" s="14">
        <f t="shared" si="0"/>
        <v>5.127011441368394E-3</v>
      </c>
      <c r="G17" s="13">
        <f>E17*SINTÉTICA!$F$253</f>
        <v>3648.9708319999995</v>
      </c>
      <c r="H17" s="13">
        <f t="shared" si="1"/>
        <v>18117.530832</v>
      </c>
    </row>
    <row r="18" spans="1:8" s="15" customFormat="1" ht="20.100000000000001" customHeight="1">
      <c r="A18" s="12" t="s">
        <v>23</v>
      </c>
      <c r="B18" s="194" t="str">
        <f>VLOOKUP(A18,SINTÉTICA!A:I,5,0)</f>
        <v>REVESTIMENTOS</v>
      </c>
      <c r="C18" s="194"/>
      <c r="D18" s="194"/>
      <c r="E18" s="13">
        <f>VLOOKUP(A18,SINTÉTICA!A:I,8,0)</f>
        <v>86208.86</v>
      </c>
      <c r="F18" s="14">
        <f t="shared" si="0"/>
        <v>3.0548569558223219E-2</v>
      </c>
      <c r="G18" s="13">
        <f>E18*SINTÉTICA!$F$253</f>
        <v>21741.874491999999</v>
      </c>
      <c r="H18" s="13">
        <f t="shared" si="1"/>
        <v>107950.734492</v>
      </c>
    </row>
    <row r="19" spans="1:8" s="15" customFormat="1" ht="20.100000000000001" customHeight="1">
      <c r="A19" s="12" t="s">
        <v>24</v>
      </c>
      <c r="B19" s="194" t="str">
        <f>VLOOKUP(A19,SINTÉTICA!A:I,5,0)</f>
        <v>PINTURA</v>
      </c>
      <c r="C19" s="194"/>
      <c r="D19" s="194"/>
      <c r="E19" s="13">
        <f>VLOOKUP(A19,SINTÉTICA!A:I,8,0)</f>
        <v>27645.14</v>
      </c>
      <c r="F19" s="14">
        <f t="shared" si="0"/>
        <v>9.7962028756304054E-3</v>
      </c>
      <c r="G19" s="13">
        <f>E19*SINTÉTICA!$F$253</f>
        <v>6972.104307999999</v>
      </c>
      <c r="H19" s="13">
        <f t="shared" si="1"/>
        <v>34617.244308000001</v>
      </c>
    </row>
    <row r="20" spans="1:8" s="15" customFormat="1" ht="20.100000000000001" customHeight="1">
      <c r="A20" s="12" t="s">
        <v>25</v>
      </c>
      <c r="B20" s="194" t="str">
        <f>VLOOKUP(A20,SINTÉTICA!A:I,5,0)</f>
        <v>SERVIÇOS COMPLEMENTARES</v>
      </c>
      <c r="C20" s="194"/>
      <c r="D20" s="194"/>
      <c r="E20" s="13">
        <f>VLOOKUP(A20,SINTÉTICA!A:I,8,0)</f>
        <v>17434.560000000001</v>
      </c>
      <c r="F20" s="14">
        <f t="shared" si="0"/>
        <v>6.1780293681764986E-3</v>
      </c>
      <c r="G20" s="13">
        <f>E20*SINTÉTICA!$F$253</f>
        <v>4396.996032</v>
      </c>
      <c r="H20" s="13">
        <f t="shared" si="1"/>
        <v>21831.556032</v>
      </c>
    </row>
    <row r="21" spans="1:8" s="15" customFormat="1" ht="20.100000000000001" customHeight="1">
      <c r="A21" s="12" t="s">
        <v>26</v>
      </c>
      <c r="B21" s="194" t="str">
        <f>VLOOKUP(A21,SINTÉTICA!A:I,5,0)</f>
        <v>PAISAGISMO / URBANIZAÇÃO</v>
      </c>
      <c r="C21" s="194"/>
      <c r="D21" s="194"/>
      <c r="E21" s="13">
        <f>VLOOKUP(A21,SINTÉTICA!A:I,8,0)</f>
        <v>2015.91</v>
      </c>
      <c r="F21" s="14">
        <f t="shared" si="0"/>
        <v>7.1434846555351464E-4</v>
      </c>
      <c r="G21" s="13">
        <f>E21*SINTÉTICA!$F$253</f>
        <v>508.41250199999996</v>
      </c>
      <c r="H21" s="13">
        <f t="shared" si="1"/>
        <v>2524.322502</v>
      </c>
    </row>
    <row r="22" spans="1:8" s="15" customFormat="1" ht="20.100000000000001" customHeight="1">
      <c r="A22" s="12" t="s">
        <v>27</v>
      </c>
      <c r="B22" s="194" t="str">
        <f>VLOOKUP(A22,SINTÉTICA!A:I,5,0)</f>
        <v>GERENCIAMENTO DE OBRAS / FISCALIZAÇÃO</v>
      </c>
      <c r="C22" s="194"/>
      <c r="D22" s="194"/>
      <c r="E22" s="13">
        <f>VLOOKUP(A22,SINTÉTICA!A:I,8,0)</f>
        <v>258197.05</v>
      </c>
      <c r="F22" s="14">
        <f t="shared" si="0"/>
        <v>9.1493502427163961E-2</v>
      </c>
      <c r="G22" s="13">
        <f>E22*SINTÉTICA!$F$253</f>
        <v>65117.296009999991</v>
      </c>
      <c r="H22" s="13">
        <f t="shared" si="1"/>
        <v>323314.34600999998</v>
      </c>
    </row>
    <row r="23" spans="1:8" s="15" customFormat="1" ht="20.100000000000001" customHeight="1">
      <c r="A23" s="16" t="s">
        <v>28</v>
      </c>
      <c r="B23" s="195" t="str">
        <f>VLOOKUP(A23,SINTÉTICA!A:I,5,0)</f>
        <v>CANTEIRO DE OBRAS</v>
      </c>
      <c r="C23" s="195"/>
      <c r="D23" s="195"/>
      <c r="E23" s="17">
        <f>VLOOKUP(A23,SINTÉTICA!A:I,8,0)</f>
        <v>73433.83</v>
      </c>
      <c r="F23" s="18">
        <f t="shared" si="0"/>
        <v>2.6021669509163431E-2</v>
      </c>
      <c r="G23" s="17">
        <f>+E23*SINTÉTICA!$F$253</f>
        <v>18520.011925999999</v>
      </c>
      <c r="H23" s="17">
        <f t="shared" si="1"/>
        <v>91953.841925999994</v>
      </c>
    </row>
    <row r="24" spans="1:8" s="15" customFormat="1" ht="20.100000000000001" customHeight="1">
      <c r="A24" s="16" t="s">
        <v>29</v>
      </c>
      <c r="B24" s="195" t="str">
        <f>VLOOKUP(A24,SINTÉTICA!A:I,5,0)</f>
        <v>ADMINISTRAÇÃO DA OBRA</v>
      </c>
      <c r="C24" s="195"/>
      <c r="D24" s="195"/>
      <c r="E24" s="17">
        <f>VLOOKUP(A24,SINTÉTICA!A:I,8,0)</f>
        <v>184763.22</v>
      </c>
      <c r="F24" s="18">
        <f t="shared" si="0"/>
        <v>6.547183291800053E-2</v>
      </c>
      <c r="G24" s="17">
        <f>+E24*SINTÉTICA!$F$253</f>
        <v>46597.284083999999</v>
      </c>
      <c r="H24" s="17">
        <f t="shared" si="1"/>
        <v>231360.50408400001</v>
      </c>
    </row>
    <row r="25" spans="1:8" s="15" customFormat="1" ht="20.100000000000001" customHeight="1">
      <c r="A25" s="12" t="s">
        <v>30</v>
      </c>
      <c r="B25" s="194" t="str">
        <f>VLOOKUP(A25,SINTÉTICA!A:I,5,0)</f>
        <v>PISO</v>
      </c>
      <c r="C25" s="194"/>
      <c r="D25" s="194"/>
      <c r="E25" s="13">
        <f>VLOOKUP(A25,SINTÉTICA!A:I,8,0)</f>
        <v>383374.44</v>
      </c>
      <c r="F25" s="14">
        <f t="shared" si="0"/>
        <v>0.13585077853001273</v>
      </c>
      <c r="G25" s="13">
        <f>E25*SINTÉTICA!$F$253</f>
        <v>96687.033767999994</v>
      </c>
      <c r="H25" s="13">
        <f t="shared" si="1"/>
        <v>480061.47376800003</v>
      </c>
    </row>
    <row r="26" spans="1:8" s="15" customFormat="1" ht="20.100000000000001" customHeight="1">
      <c r="A26" s="12" t="s">
        <v>31</v>
      </c>
      <c r="B26" s="194" t="str">
        <f>VLOOKUP(A26,SINTÉTICA!A:I,5,0)</f>
        <v>INSTALAÇÕES ESPECIAIS</v>
      </c>
      <c r="C26" s="194"/>
      <c r="D26" s="194"/>
      <c r="E26" s="13">
        <f>VLOOKUP(A26,SINTÉTICA!A:I,8,0)</f>
        <v>90018.37</v>
      </c>
      <c r="F26" s="14">
        <f t="shared" si="0"/>
        <v>3.1898489754566689E-2</v>
      </c>
      <c r="G26" s="13">
        <f>E26*SINTÉTICA!$F$253</f>
        <v>22702.632913999998</v>
      </c>
      <c r="H26" s="13">
        <f t="shared" si="1"/>
        <v>112721.002914</v>
      </c>
    </row>
    <row r="27" spans="1:8" s="15" customFormat="1" ht="20.100000000000001" customHeight="1">
      <c r="A27" s="16" t="s">
        <v>32</v>
      </c>
      <c r="B27" s="195" t="str">
        <f>VLOOKUP(A27,SINTÉTICA!A:I,5,0)</f>
        <v>SISTEMA DE PROTEÇÃO CONTRA DESCARGAS ATMOSFERICAS</v>
      </c>
      <c r="C27" s="195"/>
      <c r="D27" s="195"/>
      <c r="E27" s="17">
        <f>VLOOKUP(A27,SINTÉTICA!A:I,8,0)</f>
        <v>19134.43</v>
      </c>
      <c r="F27" s="18">
        <f t="shared" si="0"/>
        <v>6.7803873733158415E-3</v>
      </c>
      <c r="G27" s="17">
        <f>+E27*SINTÉTICA!$F$253</f>
        <v>4825.703246</v>
      </c>
      <c r="H27" s="17">
        <f t="shared" si="1"/>
        <v>23960.133246000001</v>
      </c>
    </row>
    <row r="28" spans="1:8" s="15" customFormat="1" ht="20.100000000000001" customHeight="1">
      <c r="A28" s="16" t="s">
        <v>33</v>
      </c>
      <c r="B28" s="195" t="str">
        <f>VLOOKUP(A28,SINTÉTICA!A:I,5,0)</f>
        <v>DRENAGEM</v>
      </c>
      <c r="C28" s="195"/>
      <c r="D28" s="195"/>
      <c r="E28" s="17">
        <f>VLOOKUP(A28,SINTÉTICA!A:I,8,0)</f>
        <v>70883.94</v>
      </c>
      <c r="F28" s="18">
        <f t="shared" si="0"/>
        <v>2.511810238125085E-2</v>
      </c>
      <c r="G28" s="17">
        <f>+E28*SINTÉTICA!$F$253</f>
        <v>17876.929668000001</v>
      </c>
      <c r="H28" s="17">
        <f t="shared" si="1"/>
        <v>88760.869667999999</v>
      </c>
    </row>
    <row r="29" spans="1:8" s="15" customFormat="1" ht="20.100000000000001" customHeight="1">
      <c r="A29" s="196" t="s">
        <v>34</v>
      </c>
      <c r="B29" s="196"/>
      <c r="C29" s="196"/>
      <c r="D29" s="196"/>
      <c r="E29" s="19">
        <f>E7+E8+E9+E10+E11+E12+E13+E14+E15+E17+E18+E19+E20+E21+E22+E25+E26</f>
        <v>2822026.08</v>
      </c>
      <c r="F29" s="20">
        <f>F7+F8+F9+F10+F11+F12+F13+F14+F15+F17+F18+F19+F20+F21+F22+F25+F26</f>
        <v>0.99999999999999989</v>
      </c>
      <c r="G29" s="19">
        <f>G7+G8+G9+G10+G11+G12+G13+G14+G15+G17+G18+G19+G20+G21+G22+G25+G26</f>
        <v>711714.97737599991</v>
      </c>
      <c r="H29" s="19">
        <f>H7+H8+H9+H10+H11+H12+H13+H14+H15+H17+H18+H19+H20+H21+H22+H25+H26</f>
        <v>3533741.0573760001</v>
      </c>
    </row>
    <row r="30" spans="1:8" s="15" customFormat="1" ht="20.100000000000001" customHeight="1">
      <c r="A30" s="197" t="s">
        <v>35</v>
      </c>
      <c r="B30" s="197"/>
      <c r="C30" s="197"/>
      <c r="D30" s="197"/>
      <c r="E30" s="21">
        <f>E29*SINTÉTICA!F253</f>
        <v>711714.97737599991</v>
      </c>
      <c r="F30" s="22"/>
      <c r="G30" s="23"/>
      <c r="H30" s="24"/>
    </row>
    <row r="31" spans="1:8" s="15" customFormat="1" ht="20.100000000000001" customHeight="1">
      <c r="A31" s="193" t="s">
        <v>36</v>
      </c>
      <c r="B31" s="193"/>
      <c r="C31" s="193"/>
      <c r="D31" s="193"/>
      <c r="E31" s="25">
        <f>+E29+E30</f>
        <v>3533741.0573760001</v>
      </c>
      <c r="F31" s="26"/>
      <c r="G31" s="26"/>
      <c r="H31" s="27"/>
    </row>
  </sheetData>
  <autoFilter ref="A6:N33"/>
  <mergeCells count="32">
    <mergeCell ref="B1:H1"/>
    <mergeCell ref="B2:H2"/>
    <mergeCell ref="B3:H3"/>
    <mergeCell ref="B4:H4"/>
    <mergeCell ref="B5:F5"/>
    <mergeCell ref="G5:H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A31:D31"/>
    <mergeCell ref="B26:D26"/>
    <mergeCell ref="B27:D27"/>
    <mergeCell ref="B28:D28"/>
    <mergeCell ref="A29:D29"/>
    <mergeCell ref="A30:D30"/>
  </mergeCells>
  <printOptions horizontalCentered="1"/>
  <pageMargins left="0.62986111111111098" right="0.47222222222222199" top="0.86597222222222203" bottom="0.47222222222222199" header="0.196527777777778" footer="0.196527777777778"/>
  <pageSetup paperSize="9" firstPageNumber="0" fitToHeight="0" orientation="landscape" horizontalDpi="300" verticalDpi="300" r:id="rId1"/>
  <headerFooter>
    <oddHeader>&amp;L&amp;F</oddHeader>
    <oddFooter>&amp;CPlanilha Resumo&amp;R&amp;P/&amp;N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59"/>
  <sheetViews>
    <sheetView view="pageBreakPreview" zoomScale="80" zoomScaleNormal="70" zoomScaleSheetLayoutView="80" workbookViewId="0">
      <pane xSplit="2" ySplit="8" topLeftCell="C9" activePane="bottomRight" state="frozen"/>
      <selection pane="topRight" activeCell="C1" sqref="C1"/>
      <selection pane="bottomLeft" activeCell="A9" sqref="A9"/>
      <selection pane="bottomRight" activeCell="E12" sqref="E12"/>
    </sheetView>
  </sheetViews>
  <sheetFormatPr defaultRowHeight="15"/>
  <cols>
    <col min="1" max="1" width="7.69921875" style="102" customWidth="1"/>
    <col min="2" max="2" width="68.296875" style="102" customWidth="1"/>
    <col min="3" max="4" width="10.5" style="102" customWidth="1"/>
    <col min="5" max="6" width="13.69921875" style="103" customWidth="1"/>
    <col min="7" max="8" width="13.69921875" style="104" customWidth="1"/>
    <col min="9" max="9" width="13.69921875" style="103" customWidth="1"/>
    <col min="10" max="11" width="13.69921875" style="104" customWidth="1"/>
    <col min="12" max="12" width="13.69921875" style="103" customWidth="1"/>
    <col min="13" max="13" width="12.09765625" style="102" customWidth="1"/>
    <col min="14" max="14" width="7.09765625" style="102" customWidth="1"/>
    <col min="15" max="15" width="27.69921875" style="102" customWidth="1"/>
    <col min="16" max="1025" width="6.3984375" style="102" customWidth="1"/>
  </cols>
  <sheetData>
    <row r="1" spans="1:15" s="6" customFormat="1" ht="15" customHeight="1">
      <c r="A1" s="5" t="s">
        <v>0</v>
      </c>
      <c r="B1" s="199" t="str">
        <f>SINTÉTICA!B1</f>
        <v>IFAL – INSTITUTO FEDERAL DE EDUCAÇÃO, CIÊNCIA E TECNOLOGIA - ALAGOAS</v>
      </c>
      <c r="C1" s="199"/>
      <c r="D1" s="199"/>
      <c r="E1" s="199"/>
      <c r="F1" s="199"/>
      <c r="G1" s="199"/>
      <c r="H1" s="199"/>
      <c r="I1" s="199"/>
      <c r="J1" s="199"/>
      <c r="K1" s="199"/>
      <c r="L1" s="199"/>
      <c r="N1" s="105"/>
    </row>
    <row r="2" spans="1:15" s="6" customFormat="1" ht="15" customHeight="1">
      <c r="A2" s="5" t="s">
        <v>1</v>
      </c>
      <c r="B2" s="199" t="str">
        <f>SINTÉTICA!B2</f>
        <v>REFORMA ESPAÇO MULTIEVENTOS</v>
      </c>
      <c r="C2" s="199"/>
      <c r="D2" s="199"/>
      <c r="E2" s="199"/>
      <c r="F2" s="199"/>
      <c r="G2" s="199"/>
      <c r="H2" s="199"/>
      <c r="I2" s="199"/>
      <c r="J2" s="199"/>
      <c r="K2" s="199"/>
      <c r="L2" s="199"/>
    </row>
    <row r="3" spans="1:15" s="6" customFormat="1" ht="15" customHeight="1">
      <c r="A3" s="5" t="s">
        <v>2</v>
      </c>
      <c r="B3" s="199" t="s">
        <v>2303</v>
      </c>
      <c r="C3" s="199"/>
      <c r="D3" s="199"/>
      <c r="E3" s="199"/>
      <c r="F3" s="199"/>
      <c r="G3" s="199"/>
      <c r="H3" s="199"/>
      <c r="I3" s="199"/>
      <c r="J3" s="199"/>
      <c r="K3" s="199"/>
      <c r="L3" s="199"/>
    </row>
    <row r="4" spans="1:15" s="6" customFormat="1" ht="14.25" customHeight="1">
      <c r="A4" s="5" t="s">
        <v>4</v>
      </c>
      <c r="B4" s="204" t="str">
        <f>SINTÉTICA!B4</f>
        <v>SINAPI-AL 05/2018_Com Desoneração - ORSE-SE 04/2018</v>
      </c>
      <c r="C4" s="204"/>
      <c r="D4" s="204"/>
      <c r="E4" s="204"/>
      <c r="F4" s="204"/>
      <c r="G4" s="204"/>
      <c r="H4" s="204"/>
      <c r="I4" s="204"/>
      <c r="J4" s="204"/>
      <c r="K4" s="204"/>
      <c r="L4" s="204"/>
    </row>
    <row r="5" spans="1:15" s="6" customFormat="1" ht="14.25" customHeight="1">
      <c r="A5" s="5" t="s">
        <v>5</v>
      </c>
      <c r="B5" s="200" t="str">
        <f>SINTÉTICA!B5</f>
        <v>ENCARGOS SOCIAIS : HORISTA= 86,19% | MENSALISTA= 47,54%</v>
      </c>
      <c r="C5" s="200"/>
      <c r="D5" s="200"/>
      <c r="E5" s="200"/>
      <c r="F5" s="200"/>
      <c r="G5" s="200"/>
      <c r="H5" s="200"/>
      <c r="I5" s="200"/>
      <c r="J5" s="200"/>
      <c r="K5" s="106"/>
      <c r="L5" s="107" t="str">
        <f>SINTÉTICA!G5</f>
        <v>DATA: 08/02/2019</v>
      </c>
    </row>
    <row r="6" spans="1:15" s="6" customFormat="1" ht="24" customHeight="1">
      <c r="A6" s="222" t="s">
        <v>1883</v>
      </c>
      <c r="B6" s="223" t="s">
        <v>2304</v>
      </c>
      <c r="C6" s="222" t="s">
        <v>2305</v>
      </c>
      <c r="D6" s="222" t="s">
        <v>2306</v>
      </c>
      <c r="E6" s="225" t="s">
        <v>2307</v>
      </c>
      <c r="F6" s="225"/>
      <c r="G6" s="225"/>
      <c r="H6" s="225"/>
      <c r="I6" s="225"/>
      <c r="J6" s="225"/>
      <c r="K6" s="225"/>
      <c r="L6" s="225"/>
    </row>
    <row r="7" spans="1:15" ht="25.5" customHeight="1">
      <c r="A7" s="222"/>
      <c r="B7" s="223"/>
      <c r="C7" s="222"/>
      <c r="D7" s="222"/>
      <c r="E7" s="226" t="s">
        <v>1887</v>
      </c>
      <c r="F7" s="226"/>
      <c r="G7" s="226"/>
      <c r="H7" s="226"/>
      <c r="I7" s="226"/>
      <c r="J7" s="226"/>
      <c r="K7" s="226"/>
      <c r="L7" s="226"/>
    </row>
    <row r="8" spans="1:15" ht="22.5" customHeight="1">
      <c r="A8" s="222"/>
      <c r="B8" s="223"/>
      <c r="C8" s="222"/>
      <c r="D8" s="222"/>
      <c r="E8" s="108" t="s">
        <v>1888</v>
      </c>
      <c r="F8" s="108" t="s">
        <v>1889</v>
      </c>
      <c r="G8" s="108" t="s">
        <v>1890</v>
      </c>
      <c r="H8" s="108" t="s">
        <v>1891</v>
      </c>
      <c r="I8" s="108" t="s">
        <v>1892</v>
      </c>
      <c r="J8" s="108" t="s">
        <v>1893</v>
      </c>
      <c r="K8" s="108" t="s">
        <v>1894</v>
      </c>
      <c r="L8" s="108" t="s">
        <v>1895</v>
      </c>
    </row>
    <row r="9" spans="1:15" ht="28.5">
      <c r="A9" s="166">
        <v>1</v>
      </c>
      <c r="B9" s="167" t="s">
        <v>2178</v>
      </c>
      <c r="C9" s="166" t="s">
        <v>56</v>
      </c>
      <c r="D9" s="166">
        <v>24.952960000000001</v>
      </c>
      <c r="E9" s="168">
        <v>8.4716494125954593</v>
      </c>
      <c r="F9" s="168">
        <v>0.66620790721725998</v>
      </c>
      <c r="G9" s="169">
        <v>1.2168373802185199</v>
      </c>
      <c r="H9" s="169">
        <v>1.7993663444361501</v>
      </c>
      <c r="I9" s="168">
        <v>3.54000636130404</v>
      </c>
      <c r="J9" s="169">
        <v>5.14856955472814</v>
      </c>
      <c r="K9" s="169">
        <v>3.3808285061652099</v>
      </c>
      <c r="L9" s="168">
        <v>0.72949453333524406</v>
      </c>
    </row>
    <row r="10" spans="1:15" s="103" customFormat="1" ht="28.5">
      <c r="A10" s="170">
        <v>2</v>
      </c>
      <c r="B10" s="171" t="s">
        <v>1241</v>
      </c>
      <c r="C10" s="170" t="s">
        <v>56</v>
      </c>
      <c r="D10" s="170">
        <v>75</v>
      </c>
      <c r="E10" s="172">
        <v>0</v>
      </c>
      <c r="F10" s="172">
        <v>0</v>
      </c>
      <c r="G10" s="172">
        <v>0</v>
      </c>
      <c r="H10" s="172">
        <v>0</v>
      </c>
      <c r="I10" s="172">
        <v>4</v>
      </c>
      <c r="J10" s="172">
        <v>8</v>
      </c>
      <c r="K10" s="172">
        <v>40</v>
      </c>
      <c r="L10" s="172">
        <v>23</v>
      </c>
      <c r="M10" s="102"/>
      <c r="N10" s="102"/>
      <c r="O10" s="102"/>
    </row>
    <row r="11" spans="1:15">
      <c r="A11" s="170">
        <v>3</v>
      </c>
      <c r="B11" s="171" t="s">
        <v>1237</v>
      </c>
      <c r="C11" s="170" t="s">
        <v>56</v>
      </c>
      <c r="D11" s="170">
        <v>9</v>
      </c>
      <c r="E11" s="172">
        <v>0</v>
      </c>
      <c r="F11" s="172">
        <v>0</v>
      </c>
      <c r="G11" s="173">
        <v>0</v>
      </c>
      <c r="H11" s="173">
        <v>0</v>
      </c>
      <c r="I11" s="172">
        <v>0</v>
      </c>
      <c r="J11" s="173">
        <v>1</v>
      </c>
      <c r="K11" s="173">
        <v>5</v>
      </c>
      <c r="L11" s="172">
        <v>3</v>
      </c>
    </row>
    <row r="12" spans="1:15">
      <c r="A12" s="170">
        <v>4</v>
      </c>
      <c r="B12" s="171" t="s">
        <v>1401</v>
      </c>
      <c r="C12" s="170" t="s">
        <v>820</v>
      </c>
      <c r="D12" s="170">
        <v>111.47450000000001</v>
      </c>
      <c r="E12" s="172">
        <v>0.55000000000000004</v>
      </c>
      <c r="F12" s="172">
        <v>0.45</v>
      </c>
      <c r="G12" s="173">
        <v>0</v>
      </c>
      <c r="H12" s="173">
        <v>0</v>
      </c>
      <c r="I12" s="172">
        <v>0</v>
      </c>
      <c r="J12" s="173">
        <v>0</v>
      </c>
      <c r="K12" s="173">
        <v>0</v>
      </c>
      <c r="L12" s="172">
        <v>111.47450000000001</v>
      </c>
    </row>
    <row r="13" spans="1:15">
      <c r="A13" s="170">
        <v>5</v>
      </c>
      <c r="B13" s="171" t="s">
        <v>954</v>
      </c>
      <c r="C13" s="170" t="s">
        <v>157</v>
      </c>
      <c r="D13" s="170">
        <v>25.704000000000001</v>
      </c>
      <c r="E13" s="172">
        <v>0</v>
      </c>
      <c r="F13" s="172">
        <v>0</v>
      </c>
      <c r="G13" s="173">
        <v>0</v>
      </c>
      <c r="H13" s="173">
        <v>0</v>
      </c>
      <c r="I13" s="172">
        <v>1.2851999999999999</v>
      </c>
      <c r="J13" s="173">
        <v>17.992799999999999</v>
      </c>
      <c r="K13" s="173">
        <v>6.4260000000000002</v>
      </c>
      <c r="L13" s="172">
        <v>0</v>
      </c>
    </row>
    <row r="14" spans="1:15">
      <c r="A14" s="170">
        <v>6</v>
      </c>
      <c r="B14" s="171" t="s">
        <v>1093</v>
      </c>
      <c r="C14" s="170" t="s">
        <v>157</v>
      </c>
      <c r="D14" s="170">
        <v>4.62</v>
      </c>
      <c r="E14" s="172">
        <v>0</v>
      </c>
      <c r="F14" s="172">
        <v>0</v>
      </c>
      <c r="G14" s="173">
        <v>0</v>
      </c>
      <c r="H14" s="173">
        <v>0.46200000000000002</v>
      </c>
      <c r="I14" s="172">
        <v>2.0790000000000002</v>
      </c>
      <c r="J14" s="173">
        <v>1.8480000000000001</v>
      </c>
      <c r="K14" s="173">
        <v>0.23100000000000001</v>
      </c>
      <c r="L14" s="172">
        <v>0</v>
      </c>
    </row>
    <row r="15" spans="1:15">
      <c r="A15" s="170">
        <v>7</v>
      </c>
      <c r="B15" s="171" t="s">
        <v>1929</v>
      </c>
      <c r="C15" s="170" t="s">
        <v>157</v>
      </c>
      <c r="D15" s="170">
        <v>3281.16</v>
      </c>
      <c r="E15" s="172">
        <v>0</v>
      </c>
      <c r="F15" s="172">
        <v>589.27679999999998</v>
      </c>
      <c r="G15" s="173">
        <v>1915.3271999999999</v>
      </c>
      <c r="H15" s="173">
        <v>776.55600000000004</v>
      </c>
      <c r="I15" s="172">
        <v>0</v>
      </c>
      <c r="J15" s="173">
        <v>0</v>
      </c>
      <c r="K15" s="173">
        <v>0</v>
      </c>
      <c r="L15" s="172">
        <v>0</v>
      </c>
    </row>
    <row r="16" spans="1:15">
      <c r="A16" s="170">
        <v>8</v>
      </c>
      <c r="B16" s="171" t="s">
        <v>1960</v>
      </c>
      <c r="C16" s="170" t="s">
        <v>157</v>
      </c>
      <c r="D16" s="170">
        <v>1541.79</v>
      </c>
      <c r="E16" s="172">
        <v>0</v>
      </c>
      <c r="F16" s="172">
        <v>175.602</v>
      </c>
      <c r="G16" s="173">
        <v>762.52560000000005</v>
      </c>
      <c r="H16" s="173">
        <v>603.66240000000005</v>
      </c>
      <c r="I16" s="172">
        <v>0</v>
      </c>
      <c r="J16" s="173">
        <v>0</v>
      </c>
      <c r="K16" s="173">
        <v>0</v>
      </c>
      <c r="L16" s="172">
        <v>0</v>
      </c>
    </row>
    <row r="17" spans="1:12">
      <c r="A17" s="170">
        <v>9</v>
      </c>
      <c r="B17" s="171" t="s">
        <v>1939</v>
      </c>
      <c r="C17" s="170" t="s">
        <v>157</v>
      </c>
      <c r="D17" s="170">
        <v>2378.1639</v>
      </c>
      <c r="E17" s="172">
        <v>0</v>
      </c>
      <c r="F17" s="172">
        <v>660.45</v>
      </c>
      <c r="G17" s="173">
        <v>1698.3</v>
      </c>
      <c r="H17" s="173">
        <v>0</v>
      </c>
      <c r="I17" s="172">
        <v>0</v>
      </c>
      <c r="J17" s="173">
        <v>0</v>
      </c>
      <c r="K17" s="173">
        <v>5.8241699999999996</v>
      </c>
      <c r="L17" s="172">
        <v>13.589729999999999</v>
      </c>
    </row>
    <row r="18" spans="1:12">
      <c r="A18" s="170">
        <v>10</v>
      </c>
      <c r="B18" s="171" t="s">
        <v>1919</v>
      </c>
      <c r="C18" s="170" t="s">
        <v>157</v>
      </c>
      <c r="D18" s="170">
        <v>6673.56</v>
      </c>
      <c r="E18" s="172">
        <v>0</v>
      </c>
      <c r="F18" s="172">
        <v>54.9024</v>
      </c>
      <c r="G18" s="173">
        <v>2343.5207999999998</v>
      </c>
      <c r="H18" s="173">
        <v>4275.1368000000002</v>
      </c>
      <c r="I18" s="172">
        <v>0</v>
      </c>
      <c r="J18" s="173">
        <v>0</v>
      </c>
      <c r="K18" s="173">
        <v>0</v>
      </c>
      <c r="L18" s="172">
        <v>0</v>
      </c>
    </row>
    <row r="19" spans="1:12">
      <c r="A19" s="170">
        <v>11</v>
      </c>
      <c r="B19" s="171" t="s">
        <v>1976</v>
      </c>
      <c r="C19" s="170" t="s">
        <v>157</v>
      </c>
      <c r="D19" s="170">
        <v>925.55</v>
      </c>
      <c r="E19" s="172">
        <v>0</v>
      </c>
      <c r="F19" s="172">
        <v>21.571200000000001</v>
      </c>
      <c r="G19" s="173">
        <v>343.9622</v>
      </c>
      <c r="H19" s="173">
        <v>560.01660000000004</v>
      </c>
      <c r="I19" s="172">
        <v>0</v>
      </c>
      <c r="J19" s="173">
        <v>0</v>
      </c>
      <c r="K19" s="173">
        <v>0</v>
      </c>
      <c r="L19" s="172">
        <v>0</v>
      </c>
    </row>
    <row r="20" spans="1:12">
      <c r="A20" s="170">
        <v>12</v>
      </c>
      <c r="B20" s="171" t="s">
        <v>1925</v>
      </c>
      <c r="C20" s="170" t="s">
        <v>157</v>
      </c>
      <c r="D20" s="170">
        <v>3183.4755599999999</v>
      </c>
      <c r="E20" s="172">
        <v>0</v>
      </c>
      <c r="F20" s="172">
        <v>9.3239999999999998</v>
      </c>
      <c r="G20" s="173">
        <v>1092.3954000000001</v>
      </c>
      <c r="H20" s="173">
        <v>2073.9906000000001</v>
      </c>
      <c r="I20" s="172">
        <v>0</v>
      </c>
      <c r="J20" s="173">
        <v>0</v>
      </c>
      <c r="K20" s="173">
        <v>2.3296679999999999</v>
      </c>
      <c r="L20" s="172">
        <v>5.4358919999999999</v>
      </c>
    </row>
    <row r="21" spans="1:12">
      <c r="A21" s="170">
        <v>13</v>
      </c>
      <c r="B21" s="171" t="s">
        <v>2106</v>
      </c>
      <c r="C21" s="170" t="s">
        <v>157</v>
      </c>
      <c r="D21" s="170">
        <v>36.144939999999998</v>
      </c>
      <c r="E21" s="172">
        <v>0.120355805618361</v>
      </c>
      <c r="F21" s="172">
        <v>9.4647435791243798E-3</v>
      </c>
      <c r="G21" s="173">
        <v>1.7287476861942899E-2</v>
      </c>
      <c r="H21" s="173">
        <v>2.5563402761355401E-2</v>
      </c>
      <c r="I21" s="172">
        <v>4.0102856121357604</v>
      </c>
      <c r="J21" s="173">
        <v>7.9931314203850796</v>
      </c>
      <c r="K21" s="173">
        <v>16.097777564776798</v>
      </c>
      <c r="L21" s="172">
        <v>7.8710729738816001</v>
      </c>
    </row>
    <row r="22" spans="1:12">
      <c r="A22" s="170">
        <v>14</v>
      </c>
      <c r="B22" s="171" t="s">
        <v>1956</v>
      </c>
      <c r="C22" s="170" t="s">
        <v>157</v>
      </c>
      <c r="D22" s="170">
        <v>1582.6443839999999</v>
      </c>
      <c r="E22" s="172">
        <v>0</v>
      </c>
      <c r="F22" s="172">
        <v>239.08080000000001</v>
      </c>
      <c r="G22" s="173">
        <v>860.70799999999997</v>
      </c>
      <c r="H22" s="173">
        <v>477.39120000000003</v>
      </c>
      <c r="I22" s="172">
        <v>1.8551072</v>
      </c>
      <c r="J22" s="173">
        <v>0.75735680000000005</v>
      </c>
      <c r="K22" s="173">
        <v>1.8453599999999999</v>
      </c>
      <c r="L22" s="172">
        <v>1.0065599999999999</v>
      </c>
    </row>
    <row r="23" spans="1:12">
      <c r="A23" s="170">
        <v>15</v>
      </c>
      <c r="B23" s="171" t="s">
        <v>1323</v>
      </c>
      <c r="C23" s="170" t="s">
        <v>56</v>
      </c>
      <c r="D23" s="170">
        <v>0.99839999999999995</v>
      </c>
      <c r="E23" s="172">
        <v>0</v>
      </c>
      <c r="F23" s="172">
        <v>0</v>
      </c>
      <c r="G23" s="173">
        <v>0</v>
      </c>
      <c r="H23" s="173">
        <v>0</v>
      </c>
      <c r="I23" s="172">
        <v>4.9919999999999999E-2</v>
      </c>
      <c r="J23" s="173">
        <v>9.9839999999999998E-2</v>
      </c>
      <c r="K23" s="173">
        <v>0.54912000000000005</v>
      </c>
      <c r="L23" s="172">
        <v>0.29952000000000001</v>
      </c>
    </row>
    <row r="24" spans="1:12">
      <c r="A24" s="170">
        <v>16</v>
      </c>
      <c r="B24" s="171" t="s">
        <v>2264</v>
      </c>
      <c r="C24" s="170" t="s">
        <v>56</v>
      </c>
      <c r="D24" s="170">
        <v>2.9047999999999998</v>
      </c>
      <c r="E24" s="172">
        <v>0.98619351025719104</v>
      </c>
      <c r="F24" s="172">
        <v>7.7553954676507206E-2</v>
      </c>
      <c r="G24" s="173">
        <v>0.141653303738665</v>
      </c>
      <c r="H24" s="173">
        <v>0.209466105717242</v>
      </c>
      <c r="I24" s="172">
        <v>0.41209581862496403</v>
      </c>
      <c r="J24" s="173">
        <v>0.59935033128631998</v>
      </c>
      <c r="K24" s="173">
        <v>0.39356575912070901</v>
      </c>
      <c r="L24" s="172">
        <v>8.49212165784025E-2</v>
      </c>
    </row>
    <row r="25" spans="1:12" ht="28.5">
      <c r="A25" s="170">
        <v>17</v>
      </c>
      <c r="B25" s="171" t="s">
        <v>2226</v>
      </c>
      <c r="C25" s="170" t="s">
        <v>56</v>
      </c>
      <c r="D25" s="170">
        <v>1</v>
      </c>
      <c r="E25" s="172">
        <v>1</v>
      </c>
      <c r="F25" s="172">
        <v>0</v>
      </c>
      <c r="G25" s="173">
        <v>0</v>
      </c>
      <c r="H25" s="173">
        <v>0</v>
      </c>
      <c r="I25" s="172">
        <v>0</v>
      </c>
      <c r="J25" s="173">
        <v>0</v>
      </c>
      <c r="K25" s="173">
        <v>0</v>
      </c>
      <c r="L25" s="172">
        <v>0</v>
      </c>
    </row>
    <row r="26" spans="1:12">
      <c r="A26" s="170">
        <v>18</v>
      </c>
      <c r="B26" s="171" t="s">
        <v>1728</v>
      </c>
      <c r="C26" s="170" t="s">
        <v>157</v>
      </c>
      <c r="D26" s="170">
        <v>129.36000000000001</v>
      </c>
      <c r="E26" s="172">
        <v>0</v>
      </c>
      <c r="F26" s="172">
        <v>0</v>
      </c>
      <c r="G26" s="173">
        <v>0</v>
      </c>
      <c r="H26" s="173">
        <v>0</v>
      </c>
      <c r="I26" s="172">
        <v>0</v>
      </c>
      <c r="J26" s="173">
        <v>58.212000000000003</v>
      </c>
      <c r="K26" s="173">
        <v>71.147999999999996</v>
      </c>
      <c r="L26" s="172">
        <v>0</v>
      </c>
    </row>
    <row r="27" spans="1:12">
      <c r="A27" s="170">
        <v>19</v>
      </c>
      <c r="B27" s="171" t="s">
        <v>1024</v>
      </c>
      <c r="C27" s="170" t="s">
        <v>157</v>
      </c>
      <c r="D27" s="170">
        <v>556.79999999999995</v>
      </c>
      <c r="E27" s="172">
        <v>0</v>
      </c>
      <c r="F27" s="172">
        <v>0</v>
      </c>
      <c r="G27" s="173">
        <v>0</v>
      </c>
      <c r="H27" s="173">
        <v>55.68</v>
      </c>
      <c r="I27" s="172">
        <v>250.56</v>
      </c>
      <c r="J27" s="173">
        <v>222.72</v>
      </c>
      <c r="K27" s="173">
        <v>27.84</v>
      </c>
      <c r="L27" s="172">
        <v>0</v>
      </c>
    </row>
    <row r="28" spans="1:12">
      <c r="A28" s="170">
        <v>20</v>
      </c>
      <c r="B28" s="171" t="s">
        <v>1803</v>
      </c>
      <c r="C28" s="170" t="s">
        <v>56</v>
      </c>
      <c r="D28" s="170">
        <v>0.59399999999999997</v>
      </c>
      <c r="E28" s="172">
        <v>5.63577949265677E-2</v>
      </c>
      <c r="F28" s="172">
        <v>4.4319596792550897E-3</v>
      </c>
      <c r="G28" s="173">
        <v>8.0950318165169295E-3</v>
      </c>
      <c r="H28" s="173">
        <v>1.19703158734034E-2</v>
      </c>
      <c r="I28" s="172">
        <v>7.4067596163313806E-2</v>
      </c>
      <c r="J28" s="173">
        <v>0.13528623309020499</v>
      </c>
      <c r="K28" s="173">
        <v>0.209126305047142</v>
      </c>
      <c r="L28" s="172">
        <v>9.4664763403596003E-2</v>
      </c>
    </row>
    <row r="29" spans="1:12">
      <c r="A29" s="170">
        <v>21</v>
      </c>
      <c r="B29" s="171" t="s">
        <v>2206</v>
      </c>
      <c r="C29" s="170" t="s">
        <v>56</v>
      </c>
      <c r="D29" s="170">
        <v>0.33964699999999998</v>
      </c>
      <c r="E29" s="172">
        <v>0.115311782972433</v>
      </c>
      <c r="F29" s="172">
        <v>9.0680831878310504E-3</v>
      </c>
      <c r="G29" s="173">
        <v>1.6562971514364599E-2</v>
      </c>
      <c r="H29" s="173">
        <v>2.4492059490685801E-2</v>
      </c>
      <c r="I29" s="172">
        <v>4.8184766079769098E-2</v>
      </c>
      <c r="J29" s="173">
        <v>7.0079710124760594E-2</v>
      </c>
      <c r="K29" s="173">
        <v>4.6018118076312203E-2</v>
      </c>
      <c r="L29" s="172">
        <v>9.9295085538435301E-3</v>
      </c>
    </row>
    <row r="30" spans="1:12">
      <c r="A30" s="170">
        <v>22</v>
      </c>
      <c r="B30" s="171" t="s">
        <v>1725</v>
      </c>
      <c r="C30" s="170" t="s">
        <v>820</v>
      </c>
      <c r="D30" s="170">
        <v>669.44759999999997</v>
      </c>
      <c r="E30" s="172">
        <v>0</v>
      </c>
      <c r="F30" s="172">
        <v>0</v>
      </c>
      <c r="G30" s="173">
        <v>0</v>
      </c>
      <c r="H30" s="173">
        <v>0</v>
      </c>
      <c r="I30" s="172">
        <v>0</v>
      </c>
      <c r="J30" s="173">
        <v>301.25142</v>
      </c>
      <c r="K30" s="173">
        <v>368.19618000000003</v>
      </c>
      <c r="L30" s="172">
        <v>0</v>
      </c>
    </row>
    <row r="31" spans="1:12" ht="28.5">
      <c r="A31" s="170">
        <v>23</v>
      </c>
      <c r="B31" s="171" t="s">
        <v>2114</v>
      </c>
      <c r="C31" s="170" t="s">
        <v>820</v>
      </c>
      <c r="D31" s="170">
        <v>30.139199999999999</v>
      </c>
      <c r="E31" s="172">
        <v>0</v>
      </c>
      <c r="F31" s="172">
        <v>0</v>
      </c>
      <c r="G31" s="173">
        <v>0</v>
      </c>
      <c r="H31" s="173">
        <v>0</v>
      </c>
      <c r="I31" s="172">
        <v>3.5573862751079899</v>
      </c>
      <c r="J31" s="173">
        <v>7.1147725502159904</v>
      </c>
      <c r="K31" s="173">
        <v>13.142612550216</v>
      </c>
      <c r="L31" s="172">
        <v>6.3244286244600403</v>
      </c>
    </row>
    <row r="32" spans="1:12">
      <c r="A32" s="170">
        <v>24</v>
      </c>
      <c r="B32" s="171" t="s">
        <v>2276</v>
      </c>
      <c r="C32" s="170" t="s">
        <v>56</v>
      </c>
      <c r="D32" s="170">
        <v>0.67859999999999998</v>
      </c>
      <c r="E32" s="172">
        <v>0.230387949621499</v>
      </c>
      <c r="F32" s="172">
        <v>1.8117637580376499E-2</v>
      </c>
      <c r="G32" s="173">
        <v>3.3092099943905898E-2</v>
      </c>
      <c r="H32" s="173">
        <v>4.8934074407780498E-2</v>
      </c>
      <c r="I32" s="172">
        <v>9.6271076328456606E-2</v>
      </c>
      <c r="J32" s="173">
        <v>0.14001622652537099</v>
      </c>
      <c r="K32" s="173">
        <v>9.1942207428846498E-2</v>
      </c>
      <c r="L32" s="172">
        <v>1.98387281637648E-2</v>
      </c>
    </row>
    <row r="33" spans="1:12">
      <c r="A33" s="170">
        <v>25</v>
      </c>
      <c r="B33" s="171" t="s">
        <v>2268</v>
      </c>
      <c r="C33" s="170" t="s">
        <v>56</v>
      </c>
      <c r="D33" s="170">
        <v>0.67859999999999998</v>
      </c>
      <c r="E33" s="172">
        <v>0.230387949621499</v>
      </c>
      <c r="F33" s="172">
        <v>1.8117637580376499E-2</v>
      </c>
      <c r="G33" s="173">
        <v>3.3092099943905898E-2</v>
      </c>
      <c r="H33" s="173">
        <v>4.8934074407780498E-2</v>
      </c>
      <c r="I33" s="172">
        <v>9.6271076328456606E-2</v>
      </c>
      <c r="J33" s="173">
        <v>0.14001622652537099</v>
      </c>
      <c r="K33" s="173">
        <v>9.1942207428846498E-2</v>
      </c>
      <c r="L33" s="172">
        <v>1.98387281637648E-2</v>
      </c>
    </row>
    <row r="34" spans="1:12">
      <c r="A34" s="170">
        <v>26</v>
      </c>
      <c r="B34" s="171" t="s">
        <v>2270</v>
      </c>
      <c r="C34" s="170" t="s">
        <v>157</v>
      </c>
      <c r="D34" s="170">
        <v>6.7570000000000005E-2</v>
      </c>
      <c r="E34" s="172">
        <v>0</v>
      </c>
      <c r="F34" s="172">
        <v>0</v>
      </c>
      <c r="G34" s="173">
        <v>0</v>
      </c>
      <c r="H34" s="173">
        <v>0</v>
      </c>
      <c r="I34" s="172">
        <v>3.3785E-3</v>
      </c>
      <c r="J34" s="173">
        <v>6.757E-3</v>
      </c>
      <c r="K34" s="173">
        <v>3.7163500000000002E-2</v>
      </c>
      <c r="L34" s="172">
        <v>2.0271000000000001E-2</v>
      </c>
    </row>
    <row r="35" spans="1:12">
      <c r="A35" s="170">
        <v>27</v>
      </c>
      <c r="B35" s="171" t="s">
        <v>845</v>
      </c>
      <c r="C35" s="170" t="s">
        <v>157</v>
      </c>
      <c r="D35" s="170">
        <v>440.32365800000002</v>
      </c>
      <c r="E35" s="172">
        <v>2.81211816492024E-3</v>
      </c>
      <c r="F35" s="172">
        <v>39.606221144108602</v>
      </c>
      <c r="G35" s="173">
        <v>202.70540392258201</v>
      </c>
      <c r="H35" s="173">
        <v>195.78959728991799</v>
      </c>
      <c r="I35" s="172">
        <v>0.70729836575835703</v>
      </c>
      <c r="J35" s="173">
        <v>0.340155599412163</v>
      </c>
      <c r="K35" s="173">
        <v>0.55976175733999101</v>
      </c>
      <c r="L35" s="172">
        <v>0.612408802716504</v>
      </c>
    </row>
    <row r="36" spans="1:12" ht="57">
      <c r="A36" s="170">
        <v>28</v>
      </c>
      <c r="B36" s="171" t="s">
        <v>1192</v>
      </c>
      <c r="C36" s="170" t="s">
        <v>56</v>
      </c>
      <c r="D36" s="170">
        <v>12</v>
      </c>
      <c r="E36" s="172">
        <v>0</v>
      </c>
      <c r="F36" s="172">
        <v>0</v>
      </c>
      <c r="G36" s="173">
        <v>0</v>
      </c>
      <c r="H36" s="173">
        <v>0</v>
      </c>
      <c r="I36" s="172">
        <v>1</v>
      </c>
      <c r="J36" s="173">
        <v>1</v>
      </c>
      <c r="K36" s="173">
        <v>7</v>
      </c>
      <c r="L36" s="172">
        <v>3</v>
      </c>
    </row>
    <row r="37" spans="1:12">
      <c r="A37" s="170">
        <v>29</v>
      </c>
      <c r="B37" s="171" t="s">
        <v>2069</v>
      </c>
      <c r="C37" s="170" t="s">
        <v>99</v>
      </c>
      <c r="D37" s="170">
        <v>5.6032500000000001</v>
      </c>
      <c r="E37" s="172">
        <v>1.04227970135279E-4</v>
      </c>
      <c r="F37" s="172">
        <v>8.1964555513934498E-6</v>
      </c>
      <c r="G37" s="173">
        <v>1.4970932335365601E-5</v>
      </c>
      <c r="H37" s="173">
        <v>2.21378733321376E-5</v>
      </c>
      <c r="I37" s="172">
        <v>2.17156531222393E-2</v>
      </c>
      <c r="J37" s="173">
        <v>2.1456419434102298</v>
      </c>
      <c r="K37" s="173">
        <v>3.2904283446276401</v>
      </c>
      <c r="L37" s="172">
        <v>0.145314525608536</v>
      </c>
    </row>
    <row r="38" spans="1:12">
      <c r="A38" s="170">
        <v>30</v>
      </c>
      <c r="B38" s="171" t="s">
        <v>805</v>
      </c>
      <c r="C38" s="170" t="s">
        <v>99</v>
      </c>
      <c r="D38" s="170">
        <v>317.63959299999999</v>
      </c>
      <c r="E38" s="172">
        <v>1.60754159437049</v>
      </c>
      <c r="F38" s="172">
        <v>1.83651377712582</v>
      </c>
      <c r="G38" s="173">
        <v>4.7234603171682803</v>
      </c>
      <c r="H38" s="173">
        <v>0.52617355932488097</v>
      </c>
      <c r="I38" s="172">
        <v>12.425299716212299</v>
      </c>
      <c r="J38" s="173">
        <v>123.626999626846</v>
      </c>
      <c r="K38" s="173">
        <v>164.38314578957599</v>
      </c>
      <c r="L38" s="172">
        <v>8.5104586193763208</v>
      </c>
    </row>
    <row r="39" spans="1:12">
      <c r="A39" s="170">
        <v>31</v>
      </c>
      <c r="B39" s="171" t="s">
        <v>2202</v>
      </c>
      <c r="C39" s="170" t="s">
        <v>157</v>
      </c>
      <c r="D39" s="170">
        <v>29.239704</v>
      </c>
      <c r="E39" s="172">
        <v>9.9270195285875893</v>
      </c>
      <c r="F39" s="172">
        <v>0.78065776603225201</v>
      </c>
      <c r="G39" s="173">
        <v>1.4258815312381801</v>
      </c>
      <c r="H39" s="173">
        <v>2.1084848971374499</v>
      </c>
      <c r="I39" s="172">
        <v>4.1481546943788299</v>
      </c>
      <c r="J39" s="173">
        <v>6.0330577936911096</v>
      </c>
      <c r="K39" s="173">
        <v>3.9616311970617</v>
      </c>
      <c r="L39" s="172">
        <v>0.85481659187289405</v>
      </c>
    </row>
    <row r="40" spans="1:12">
      <c r="A40" s="170">
        <v>32</v>
      </c>
      <c r="B40" s="171" t="s">
        <v>1958</v>
      </c>
      <c r="C40" s="170" t="s">
        <v>157</v>
      </c>
      <c r="D40" s="170">
        <v>4254.1360910000003</v>
      </c>
      <c r="E40" s="172">
        <v>0</v>
      </c>
      <c r="F40" s="172">
        <v>0</v>
      </c>
      <c r="G40" s="173">
        <v>0</v>
      </c>
      <c r="H40" s="173">
        <v>0</v>
      </c>
      <c r="I40" s="172">
        <v>0</v>
      </c>
      <c r="J40" s="173">
        <v>1701.6544363999999</v>
      </c>
      <c r="K40" s="173">
        <v>2552.4816546000002</v>
      </c>
      <c r="L40" s="172">
        <v>0</v>
      </c>
    </row>
    <row r="41" spans="1:12">
      <c r="A41" s="170">
        <v>33</v>
      </c>
      <c r="B41" s="171" t="s">
        <v>2132</v>
      </c>
      <c r="C41" s="170" t="s">
        <v>157</v>
      </c>
      <c r="D41" s="170">
        <v>36.386091999999998</v>
      </c>
      <c r="E41" s="172">
        <v>12.353252476597699</v>
      </c>
      <c r="F41" s="172">
        <v>0.97145597969678399</v>
      </c>
      <c r="G41" s="173">
        <v>1.7743769422814</v>
      </c>
      <c r="H41" s="173">
        <v>2.6238133411970899</v>
      </c>
      <c r="I41" s="172">
        <v>5.1619926911674696</v>
      </c>
      <c r="J41" s="173">
        <v>7.5075792806439399</v>
      </c>
      <c r="K41" s="173">
        <v>4.9298815475819202</v>
      </c>
      <c r="L41" s="172">
        <v>1.0637397408336799</v>
      </c>
    </row>
    <row r="42" spans="1:12">
      <c r="A42" s="170">
        <v>34</v>
      </c>
      <c r="B42" s="171" t="s">
        <v>1247</v>
      </c>
      <c r="C42" s="170" t="s">
        <v>56</v>
      </c>
      <c r="D42" s="170">
        <v>402.096</v>
      </c>
      <c r="E42" s="172">
        <v>0</v>
      </c>
      <c r="F42" s="172">
        <v>0</v>
      </c>
      <c r="G42" s="173">
        <v>0</v>
      </c>
      <c r="H42" s="173">
        <v>0</v>
      </c>
      <c r="I42" s="172">
        <v>20.104800000000001</v>
      </c>
      <c r="J42" s="173">
        <v>40.209600000000002</v>
      </c>
      <c r="K42" s="173">
        <v>221.15280000000001</v>
      </c>
      <c r="L42" s="172">
        <v>120.6288</v>
      </c>
    </row>
    <row r="43" spans="1:12">
      <c r="A43" s="170">
        <v>35</v>
      </c>
      <c r="B43" s="171" t="s">
        <v>1247</v>
      </c>
      <c r="C43" s="170" t="s">
        <v>56</v>
      </c>
      <c r="D43" s="170">
        <v>120</v>
      </c>
      <c r="E43" s="172">
        <v>0</v>
      </c>
      <c r="F43" s="172">
        <v>0</v>
      </c>
      <c r="G43" s="173">
        <v>0</v>
      </c>
      <c r="H43" s="173">
        <v>0</v>
      </c>
      <c r="I43" s="172">
        <v>6</v>
      </c>
      <c r="J43" s="173">
        <v>12</v>
      </c>
      <c r="K43" s="173">
        <v>66</v>
      </c>
      <c r="L43" s="172">
        <v>36</v>
      </c>
    </row>
    <row r="44" spans="1:12">
      <c r="A44" s="170">
        <v>36</v>
      </c>
      <c r="B44" s="171" t="s">
        <v>2092</v>
      </c>
      <c r="C44" s="170" t="s">
        <v>56</v>
      </c>
      <c r="D44" s="170">
        <v>0.67859999999999998</v>
      </c>
      <c r="E44" s="172">
        <v>0.230387949621499</v>
      </c>
      <c r="F44" s="172">
        <v>1.8117637580376499E-2</v>
      </c>
      <c r="G44" s="173">
        <v>3.3092099943905898E-2</v>
      </c>
      <c r="H44" s="173">
        <v>4.8934074407780498E-2</v>
      </c>
      <c r="I44" s="172">
        <v>9.6271076328456606E-2</v>
      </c>
      <c r="J44" s="173">
        <v>0.14001622652537099</v>
      </c>
      <c r="K44" s="173">
        <v>9.1942207428846498E-2</v>
      </c>
      <c r="L44" s="172">
        <v>1.98387281637648E-2</v>
      </c>
    </row>
    <row r="45" spans="1:12" ht="42.75">
      <c r="A45" s="170">
        <v>37</v>
      </c>
      <c r="B45" s="171" t="s">
        <v>1187</v>
      </c>
      <c r="C45" s="170" t="s">
        <v>56</v>
      </c>
      <c r="D45" s="170">
        <v>3</v>
      </c>
      <c r="E45" s="172">
        <v>0</v>
      </c>
      <c r="F45" s="172">
        <v>0</v>
      </c>
      <c r="G45" s="173">
        <v>0</v>
      </c>
      <c r="H45" s="173">
        <v>0</v>
      </c>
      <c r="I45" s="172">
        <v>0</v>
      </c>
      <c r="J45" s="173">
        <v>0</v>
      </c>
      <c r="K45" s="173">
        <v>2</v>
      </c>
      <c r="L45" s="172">
        <v>1</v>
      </c>
    </row>
    <row r="46" spans="1:12">
      <c r="A46" s="170">
        <v>38</v>
      </c>
      <c r="B46" s="171" t="s">
        <v>2150</v>
      </c>
      <c r="C46" s="170" t="s">
        <v>56</v>
      </c>
      <c r="D46" s="170">
        <v>0.58960000000000001</v>
      </c>
      <c r="E46" s="172">
        <v>0.20017202342592899</v>
      </c>
      <c r="F46" s="172">
        <v>1.5741466427040999E-2</v>
      </c>
      <c r="G46" s="173">
        <v>2.8751992524207098E-2</v>
      </c>
      <c r="H46" s="173">
        <v>4.25162544515581E-2</v>
      </c>
      <c r="I46" s="172">
        <v>8.36448962618008E-2</v>
      </c>
      <c r="J46" s="173">
        <v>0.12165276622363499</v>
      </c>
      <c r="K46" s="173">
        <v>7.9883768788753196E-2</v>
      </c>
      <c r="L46" s="172">
        <v>1.7236831897075901E-2</v>
      </c>
    </row>
    <row r="47" spans="1:12">
      <c r="A47" s="170">
        <v>39</v>
      </c>
      <c r="B47" s="171" t="s">
        <v>1742</v>
      </c>
      <c r="C47" s="170" t="s">
        <v>86</v>
      </c>
      <c r="D47" s="170">
        <v>98.01</v>
      </c>
      <c r="E47" s="172">
        <v>0</v>
      </c>
      <c r="F47" s="172">
        <v>0</v>
      </c>
      <c r="G47" s="173">
        <v>0</v>
      </c>
      <c r="H47" s="173">
        <v>0</v>
      </c>
      <c r="I47" s="172">
        <v>11.5683040300783</v>
      </c>
      <c r="J47" s="173">
        <v>23.136608060156501</v>
      </c>
      <c r="K47" s="173">
        <v>42.738608060156501</v>
      </c>
      <c r="L47" s="172">
        <v>20.5664798496088</v>
      </c>
    </row>
    <row r="48" spans="1:12">
      <c r="A48" s="170">
        <v>40</v>
      </c>
      <c r="B48" s="171" t="s">
        <v>1069</v>
      </c>
      <c r="C48" s="170" t="s">
        <v>157</v>
      </c>
      <c r="D48" s="170">
        <v>1753.5360000000001</v>
      </c>
      <c r="E48" s="172">
        <v>0</v>
      </c>
      <c r="F48" s="172">
        <v>0</v>
      </c>
      <c r="G48" s="173">
        <v>0</v>
      </c>
      <c r="H48" s="173">
        <v>175.3536</v>
      </c>
      <c r="I48" s="172">
        <v>789.09119999999996</v>
      </c>
      <c r="J48" s="173">
        <v>701.4144</v>
      </c>
      <c r="K48" s="173">
        <v>87.6768</v>
      </c>
      <c r="L48" s="172">
        <v>0</v>
      </c>
    </row>
    <row r="49" spans="1:12">
      <c r="A49" s="170">
        <v>41</v>
      </c>
      <c r="B49" s="171" t="s">
        <v>1072</v>
      </c>
      <c r="C49" s="170" t="s">
        <v>157</v>
      </c>
      <c r="D49" s="170">
        <v>2194.752</v>
      </c>
      <c r="E49" s="172">
        <v>0</v>
      </c>
      <c r="F49" s="172">
        <v>0</v>
      </c>
      <c r="G49" s="173">
        <v>0</v>
      </c>
      <c r="H49" s="173">
        <v>219.4752</v>
      </c>
      <c r="I49" s="172">
        <v>987.63840000000005</v>
      </c>
      <c r="J49" s="173">
        <v>877.9008</v>
      </c>
      <c r="K49" s="173">
        <v>109.7376</v>
      </c>
      <c r="L49" s="172">
        <v>0</v>
      </c>
    </row>
    <row r="50" spans="1:12">
      <c r="A50" s="170">
        <v>42</v>
      </c>
      <c r="B50" s="171" t="s">
        <v>1075</v>
      </c>
      <c r="C50" s="170" t="s">
        <v>157</v>
      </c>
      <c r="D50" s="170">
        <v>77.195999999999998</v>
      </c>
      <c r="E50" s="172">
        <v>0</v>
      </c>
      <c r="F50" s="172">
        <v>0</v>
      </c>
      <c r="G50" s="173">
        <v>0</v>
      </c>
      <c r="H50" s="173">
        <v>7.7195999999999998</v>
      </c>
      <c r="I50" s="172">
        <v>34.738199999999999</v>
      </c>
      <c r="J50" s="173">
        <v>30.878399999999999</v>
      </c>
      <c r="K50" s="173">
        <v>3.8597999999999999</v>
      </c>
      <c r="L50" s="172">
        <v>0</v>
      </c>
    </row>
    <row r="51" spans="1:12" ht="42.75">
      <c r="A51" s="170">
        <v>43</v>
      </c>
      <c r="B51" s="171" t="s">
        <v>2062</v>
      </c>
      <c r="C51" s="170" t="s">
        <v>2063</v>
      </c>
      <c r="D51" s="170">
        <v>3.9997440000000002</v>
      </c>
      <c r="E51" s="172">
        <v>0</v>
      </c>
      <c r="F51" s="172">
        <v>0</v>
      </c>
      <c r="G51" s="173">
        <v>0</v>
      </c>
      <c r="H51" s="173">
        <v>0</v>
      </c>
      <c r="I51" s="172">
        <v>0.1999872</v>
      </c>
      <c r="J51" s="173">
        <v>2.7998208</v>
      </c>
      <c r="K51" s="173">
        <v>0.99993600000000005</v>
      </c>
      <c r="L51" s="172">
        <v>0</v>
      </c>
    </row>
    <row r="52" spans="1:12">
      <c r="A52" s="170">
        <v>44</v>
      </c>
      <c r="B52" s="171" t="s">
        <v>906</v>
      </c>
      <c r="C52" s="170" t="s">
        <v>905</v>
      </c>
      <c r="D52" s="170">
        <v>2.0498980000000002</v>
      </c>
      <c r="E52" s="172">
        <v>5.8071275595208499E-2</v>
      </c>
      <c r="F52" s="172">
        <v>4.5667072726358199E-3</v>
      </c>
      <c r="G52" s="173">
        <v>8.34115004289019E-3</v>
      </c>
      <c r="H52" s="173">
        <v>1.23342567421568E-2</v>
      </c>
      <c r="I52" s="172">
        <v>1.5273467575490001</v>
      </c>
      <c r="J52" s="173">
        <v>0.41106250105877601</v>
      </c>
      <c r="K52" s="173">
        <v>2.3174828697438699E-2</v>
      </c>
      <c r="L52" s="172">
        <v>5.0005230418913599E-3</v>
      </c>
    </row>
    <row r="53" spans="1:12">
      <c r="A53" s="170">
        <v>45</v>
      </c>
      <c r="B53" s="171" t="s">
        <v>916</v>
      </c>
      <c r="C53" s="170" t="s">
        <v>56</v>
      </c>
      <c r="D53" s="170">
        <v>6945.87</v>
      </c>
      <c r="E53" s="172">
        <v>0</v>
      </c>
      <c r="F53" s="172">
        <v>0</v>
      </c>
      <c r="G53" s="173">
        <v>0</v>
      </c>
      <c r="H53" s="173">
        <v>0</v>
      </c>
      <c r="I53" s="172">
        <v>5384.9759999999997</v>
      </c>
      <c r="J53" s="173">
        <v>1346.2439999999999</v>
      </c>
      <c r="K53" s="173">
        <v>64.394999999999996</v>
      </c>
      <c r="L53" s="172">
        <v>150.255</v>
      </c>
    </row>
    <row r="54" spans="1:12">
      <c r="A54" s="170">
        <v>46</v>
      </c>
      <c r="B54" s="171" t="s">
        <v>2086</v>
      </c>
      <c r="C54" s="170" t="s">
        <v>56</v>
      </c>
      <c r="D54" s="170">
        <v>91.6875</v>
      </c>
      <c r="E54" s="172">
        <v>31.128345315238999</v>
      </c>
      <c r="F54" s="172">
        <v>2.4479235126006098</v>
      </c>
      <c r="G54" s="173">
        <v>4.4711640341981704</v>
      </c>
      <c r="H54" s="173">
        <v>6.6116164857992503</v>
      </c>
      <c r="I54" s="172">
        <v>13.007448144511301</v>
      </c>
      <c r="J54" s="173">
        <v>18.9179749035439</v>
      </c>
      <c r="K54" s="173">
        <v>12.422562840601801</v>
      </c>
      <c r="L54" s="172">
        <v>2.6804647635060199</v>
      </c>
    </row>
    <row r="55" spans="1:12">
      <c r="A55" s="170">
        <v>47</v>
      </c>
      <c r="B55" s="171" t="s">
        <v>1837</v>
      </c>
      <c r="C55" s="170" t="s">
        <v>56</v>
      </c>
      <c r="D55" s="170">
        <v>515.5335</v>
      </c>
      <c r="E55" s="172">
        <v>0</v>
      </c>
      <c r="F55" s="172">
        <v>0</v>
      </c>
      <c r="G55" s="173">
        <v>0</v>
      </c>
      <c r="H55" s="173">
        <v>0</v>
      </c>
      <c r="I55" s="172">
        <v>60.849385426898699</v>
      </c>
      <c r="J55" s="173">
        <v>121.698770853797</v>
      </c>
      <c r="K55" s="173">
        <v>224.805470853797</v>
      </c>
      <c r="L55" s="172">
        <v>108.179872865506</v>
      </c>
    </row>
    <row r="56" spans="1:12">
      <c r="A56" s="170">
        <v>48</v>
      </c>
      <c r="B56" s="171" t="s">
        <v>1879</v>
      </c>
      <c r="C56" s="170" t="s">
        <v>56</v>
      </c>
      <c r="D56" s="170">
        <v>1</v>
      </c>
      <c r="E56" s="172">
        <v>0</v>
      </c>
      <c r="F56" s="172">
        <v>0</v>
      </c>
      <c r="G56" s="173">
        <v>0</v>
      </c>
      <c r="H56" s="173">
        <v>0</v>
      </c>
      <c r="I56" s="172">
        <v>0</v>
      </c>
      <c r="J56" s="173">
        <v>0</v>
      </c>
      <c r="K56" s="173">
        <v>1</v>
      </c>
      <c r="L56" s="172">
        <v>0</v>
      </c>
    </row>
    <row r="57" spans="1:12">
      <c r="A57" s="170">
        <v>49</v>
      </c>
      <c r="B57" s="171" t="s">
        <v>1139</v>
      </c>
      <c r="C57" s="170" t="s">
        <v>56</v>
      </c>
      <c r="D57" s="170">
        <v>1</v>
      </c>
      <c r="E57" s="172">
        <v>0</v>
      </c>
      <c r="F57" s="172">
        <v>0</v>
      </c>
      <c r="G57" s="173">
        <v>0</v>
      </c>
      <c r="H57" s="173">
        <v>0</v>
      </c>
      <c r="I57" s="172">
        <v>0</v>
      </c>
      <c r="J57" s="173">
        <v>0</v>
      </c>
      <c r="K57" s="173">
        <v>1</v>
      </c>
      <c r="L57" s="172">
        <v>0</v>
      </c>
    </row>
    <row r="58" spans="1:12">
      <c r="A58" s="170">
        <v>50</v>
      </c>
      <c r="B58" s="171" t="s">
        <v>1143</v>
      </c>
      <c r="C58" s="170" t="s">
        <v>56</v>
      </c>
      <c r="D58" s="170">
        <v>1</v>
      </c>
      <c r="E58" s="172">
        <v>0</v>
      </c>
      <c r="F58" s="172">
        <v>0</v>
      </c>
      <c r="G58" s="173">
        <v>0</v>
      </c>
      <c r="H58" s="173">
        <v>0</v>
      </c>
      <c r="I58" s="172">
        <v>0</v>
      </c>
      <c r="J58" s="173">
        <v>0</v>
      </c>
      <c r="K58" s="173">
        <v>1</v>
      </c>
      <c r="L58" s="172">
        <v>0</v>
      </c>
    </row>
    <row r="59" spans="1:12">
      <c r="A59" s="170">
        <v>51</v>
      </c>
      <c r="B59" s="171" t="s">
        <v>1145</v>
      </c>
      <c r="C59" s="170" t="s">
        <v>56</v>
      </c>
      <c r="D59" s="170">
        <v>1</v>
      </c>
      <c r="E59" s="172">
        <v>0</v>
      </c>
      <c r="F59" s="172">
        <v>0</v>
      </c>
      <c r="G59" s="173">
        <v>0</v>
      </c>
      <c r="H59" s="173">
        <v>0</v>
      </c>
      <c r="I59" s="172">
        <v>0</v>
      </c>
      <c r="J59" s="173">
        <v>0</v>
      </c>
      <c r="K59" s="173">
        <v>1</v>
      </c>
      <c r="L59" s="172">
        <v>0</v>
      </c>
    </row>
    <row r="60" spans="1:12">
      <c r="A60" s="170">
        <v>52</v>
      </c>
      <c r="B60" s="171" t="s">
        <v>978</v>
      </c>
      <c r="C60" s="170" t="s">
        <v>117</v>
      </c>
      <c r="D60" s="170">
        <v>292.11</v>
      </c>
      <c r="E60" s="172">
        <v>0</v>
      </c>
      <c r="F60" s="172">
        <v>0</v>
      </c>
      <c r="G60" s="173">
        <v>0</v>
      </c>
      <c r="H60" s="173">
        <v>0</v>
      </c>
      <c r="I60" s="172">
        <v>14.605499999999999</v>
      </c>
      <c r="J60" s="173">
        <v>204.477</v>
      </c>
      <c r="K60" s="173">
        <v>73.027500000000003</v>
      </c>
      <c r="L60" s="172">
        <v>0</v>
      </c>
    </row>
    <row r="61" spans="1:12">
      <c r="A61" s="170">
        <v>53</v>
      </c>
      <c r="B61" s="171" t="s">
        <v>1747</v>
      </c>
      <c r="C61" s="170" t="s">
        <v>56</v>
      </c>
      <c r="D61" s="170">
        <v>96</v>
      </c>
      <c r="E61" s="172">
        <v>0</v>
      </c>
      <c r="F61" s="172">
        <v>0</v>
      </c>
      <c r="G61" s="173">
        <v>0</v>
      </c>
      <c r="H61" s="173">
        <v>0</v>
      </c>
      <c r="I61" s="172">
        <v>11</v>
      </c>
      <c r="J61" s="173">
        <v>23</v>
      </c>
      <c r="K61" s="173">
        <v>42</v>
      </c>
      <c r="L61" s="172">
        <v>20</v>
      </c>
    </row>
    <row r="62" spans="1:12" ht="28.5">
      <c r="A62" s="170">
        <v>54</v>
      </c>
      <c r="B62" s="171" t="s">
        <v>1243</v>
      </c>
      <c r="C62" s="170" t="s">
        <v>56</v>
      </c>
      <c r="D62" s="170">
        <v>17.3584</v>
      </c>
      <c r="E62" s="172">
        <v>0.80068809370371796</v>
      </c>
      <c r="F62" s="172">
        <v>6.2965865708163898E-2</v>
      </c>
      <c r="G62" s="173">
        <v>0.115007970096828</v>
      </c>
      <c r="H62" s="173">
        <v>0.17006501780623301</v>
      </c>
      <c r="I62" s="172">
        <v>1.0845795850472</v>
      </c>
      <c r="J62" s="173">
        <v>1.9866110648945401</v>
      </c>
      <c r="K62" s="173">
        <v>8.5695350751550095</v>
      </c>
      <c r="L62" s="172">
        <v>4.5689473275883001</v>
      </c>
    </row>
    <row r="63" spans="1:12" ht="28.5">
      <c r="A63" s="170">
        <v>55</v>
      </c>
      <c r="B63" s="171" t="s">
        <v>1292</v>
      </c>
      <c r="C63" s="170" t="s">
        <v>56</v>
      </c>
      <c r="D63" s="170">
        <v>49.526400000000002</v>
      </c>
      <c r="E63" s="172">
        <v>3.2342584192075501</v>
      </c>
      <c r="F63" s="172">
        <v>0.25434108848467302</v>
      </c>
      <c r="G63" s="173">
        <v>0.46455729576425803</v>
      </c>
      <c r="H63" s="173">
        <v>0.686951910460182</v>
      </c>
      <c r="I63" s="172">
        <v>3.3514836155841601</v>
      </c>
      <c r="J63" s="173">
        <v>5.9655917777354697</v>
      </c>
      <c r="K63" s="173">
        <v>23.2907135939437</v>
      </c>
      <c r="L63" s="172">
        <v>12.278502298820101</v>
      </c>
    </row>
    <row r="64" spans="1:12" ht="28.5">
      <c r="A64" s="170">
        <v>56</v>
      </c>
      <c r="B64" s="171" t="s">
        <v>747</v>
      </c>
      <c r="C64" s="170" t="s">
        <v>157</v>
      </c>
      <c r="D64" s="170">
        <v>97.120013</v>
      </c>
      <c r="E64" s="172">
        <v>61.815939066055101</v>
      </c>
      <c r="F64" s="172">
        <v>32.680359836019498</v>
      </c>
      <c r="G64" s="173">
        <v>0</v>
      </c>
      <c r="H64" s="173">
        <v>0.65592852448133498</v>
      </c>
      <c r="I64" s="172">
        <v>0.65592852448133498</v>
      </c>
      <c r="J64" s="173">
        <v>0.65592852448133498</v>
      </c>
      <c r="K64" s="173">
        <v>0.52474281958506797</v>
      </c>
      <c r="L64" s="172">
        <v>0.13118570489626699</v>
      </c>
    </row>
    <row r="65" spans="1:12">
      <c r="A65" s="170">
        <v>57</v>
      </c>
      <c r="B65" s="171" t="s">
        <v>1776</v>
      </c>
      <c r="C65" s="170" t="s">
        <v>86</v>
      </c>
      <c r="D65" s="170">
        <v>13.662186</v>
      </c>
      <c r="E65" s="172">
        <v>1.17542872641948</v>
      </c>
      <c r="F65" s="172">
        <v>9.2435353940249806E-2</v>
      </c>
      <c r="G65" s="173">
        <v>0.16883437243794899</v>
      </c>
      <c r="H65" s="173">
        <v>0.249659397785994</v>
      </c>
      <c r="I65" s="172">
        <v>1.69509572614679</v>
      </c>
      <c r="J65" s="173">
        <v>3.1222065921555702</v>
      </c>
      <c r="K65" s="173">
        <v>4.9169351570248301</v>
      </c>
      <c r="L65" s="172">
        <v>2.24159067408914</v>
      </c>
    </row>
    <row r="66" spans="1:12">
      <c r="A66" s="170">
        <v>58</v>
      </c>
      <c r="B66" s="171" t="s">
        <v>1773</v>
      </c>
      <c r="C66" s="170" t="s">
        <v>86</v>
      </c>
      <c r="D66" s="170">
        <v>306</v>
      </c>
      <c r="E66" s="172">
        <v>0</v>
      </c>
      <c r="F66" s="172">
        <v>0</v>
      </c>
      <c r="G66" s="173">
        <v>0</v>
      </c>
      <c r="H66" s="173">
        <v>0</v>
      </c>
      <c r="I66" s="172">
        <v>36.117753629261799</v>
      </c>
      <c r="J66" s="173">
        <v>72.235507258523498</v>
      </c>
      <c r="K66" s="173">
        <v>133.43550725852401</v>
      </c>
      <c r="L66" s="172">
        <v>64.211231853691203</v>
      </c>
    </row>
    <row r="67" spans="1:12">
      <c r="A67" s="170">
        <v>59</v>
      </c>
      <c r="B67" s="171" t="s">
        <v>1206</v>
      </c>
      <c r="C67" s="170" t="s">
        <v>86</v>
      </c>
      <c r="D67" s="170">
        <v>57.12</v>
      </c>
      <c r="E67" s="172">
        <v>0</v>
      </c>
      <c r="F67" s="172">
        <v>0</v>
      </c>
      <c r="G67" s="173">
        <v>0</v>
      </c>
      <c r="H67" s="173">
        <v>0</v>
      </c>
      <c r="I67" s="172">
        <v>2.8559999999999999</v>
      </c>
      <c r="J67" s="173">
        <v>5.7119999999999997</v>
      </c>
      <c r="K67" s="173">
        <v>31.416</v>
      </c>
      <c r="L67" s="172">
        <v>17.135999999999999</v>
      </c>
    </row>
    <row r="68" spans="1:12" ht="28.5">
      <c r="A68" s="170">
        <v>60</v>
      </c>
      <c r="B68" s="171" t="s">
        <v>1261</v>
      </c>
      <c r="C68" s="170" t="s">
        <v>86</v>
      </c>
      <c r="D68" s="170">
        <v>4374.0279030000002</v>
      </c>
      <c r="E68" s="172">
        <v>27.332818597843399</v>
      </c>
      <c r="F68" s="172">
        <v>2.1494444575745799</v>
      </c>
      <c r="G68" s="173">
        <v>3.9259881702774599</v>
      </c>
      <c r="H68" s="173">
        <v>5.8054519832248301</v>
      </c>
      <c r="I68" s="172">
        <v>226.09743011311099</v>
      </c>
      <c r="J68" s="173">
        <v>445.96327731142202</v>
      </c>
      <c r="K68" s="173">
        <v>2372.3438607681801</v>
      </c>
      <c r="L68" s="172">
        <v>1290.40963159837</v>
      </c>
    </row>
    <row r="69" spans="1:12" ht="28.5">
      <c r="A69" s="170">
        <v>61</v>
      </c>
      <c r="B69" s="171" t="s">
        <v>1264</v>
      </c>
      <c r="C69" s="170" t="s">
        <v>86</v>
      </c>
      <c r="D69" s="170">
        <v>63.753774</v>
      </c>
      <c r="E69" s="172">
        <v>5.4842836288079502</v>
      </c>
      <c r="F69" s="172">
        <v>0.43128237973373001</v>
      </c>
      <c r="G69" s="173">
        <v>0.78774285835436098</v>
      </c>
      <c r="H69" s="173">
        <v>1.1648540802865699</v>
      </c>
      <c r="I69" s="172">
        <v>4.6716905537085696</v>
      </c>
      <c r="J69" s="173">
        <v>8.09302457946308</v>
      </c>
      <c r="K69" s="173">
        <v>28.368643736909402</v>
      </c>
      <c r="L69" s="172">
        <v>14.752252182736401</v>
      </c>
    </row>
    <row r="70" spans="1:12" ht="28.5">
      <c r="A70" s="170">
        <v>62</v>
      </c>
      <c r="B70" s="171" t="s">
        <v>1273</v>
      </c>
      <c r="C70" s="170" t="s">
        <v>86</v>
      </c>
      <c r="D70" s="170">
        <v>71.89</v>
      </c>
      <c r="E70" s="172">
        <v>0</v>
      </c>
      <c r="F70" s="172">
        <v>0</v>
      </c>
      <c r="G70" s="173">
        <v>0</v>
      </c>
      <c r="H70" s="173">
        <v>0</v>
      </c>
      <c r="I70" s="172">
        <v>3.5945</v>
      </c>
      <c r="J70" s="173">
        <v>7.1890000000000001</v>
      </c>
      <c r="K70" s="173">
        <v>39.539499999999997</v>
      </c>
      <c r="L70" s="172">
        <v>21.567</v>
      </c>
    </row>
    <row r="71" spans="1:12" ht="28.5">
      <c r="A71" s="170">
        <v>63</v>
      </c>
      <c r="B71" s="171" t="s">
        <v>1267</v>
      </c>
      <c r="C71" s="170" t="s">
        <v>86</v>
      </c>
      <c r="D71" s="170">
        <v>1428</v>
      </c>
      <c r="E71" s="172">
        <v>0</v>
      </c>
      <c r="F71" s="172">
        <v>0</v>
      </c>
      <c r="G71" s="173">
        <v>0</v>
      </c>
      <c r="H71" s="173">
        <v>0</v>
      </c>
      <c r="I71" s="172">
        <v>71.400000000000006</v>
      </c>
      <c r="J71" s="173">
        <v>142.80000000000001</v>
      </c>
      <c r="K71" s="173">
        <v>785.4</v>
      </c>
      <c r="L71" s="172">
        <v>428.4</v>
      </c>
    </row>
    <row r="72" spans="1:12" ht="28.5">
      <c r="A72" s="170">
        <v>64</v>
      </c>
      <c r="B72" s="171" t="s">
        <v>1276</v>
      </c>
      <c r="C72" s="170" t="s">
        <v>86</v>
      </c>
      <c r="D72" s="170">
        <v>284.2</v>
      </c>
      <c r="E72" s="172">
        <v>0</v>
      </c>
      <c r="F72" s="172">
        <v>0</v>
      </c>
      <c r="G72" s="173">
        <v>0</v>
      </c>
      <c r="H72" s="173">
        <v>0</v>
      </c>
      <c r="I72" s="172">
        <v>14.21</v>
      </c>
      <c r="J72" s="173">
        <v>28.42</v>
      </c>
      <c r="K72" s="173">
        <v>156.31</v>
      </c>
      <c r="L72" s="172">
        <v>85.26</v>
      </c>
    </row>
    <row r="73" spans="1:12" ht="28.5">
      <c r="A73" s="170">
        <v>65</v>
      </c>
      <c r="B73" s="171" t="s">
        <v>1648</v>
      </c>
      <c r="C73" s="170" t="s">
        <v>86</v>
      </c>
      <c r="D73" s="170">
        <v>120</v>
      </c>
      <c r="E73" s="172">
        <v>40.740574645711597</v>
      </c>
      <c r="F73" s="172">
        <v>3.2038262741603099</v>
      </c>
      <c r="G73" s="173">
        <v>5.8518302288074198</v>
      </c>
      <c r="H73" s="173">
        <v>8.65324039041211</v>
      </c>
      <c r="I73" s="172">
        <v>17.024063011221301</v>
      </c>
      <c r="J73" s="173">
        <v>24.759721755149499</v>
      </c>
      <c r="K73" s="173">
        <v>16.258568952934802</v>
      </c>
      <c r="L73" s="172">
        <v>3.50817474160297</v>
      </c>
    </row>
    <row r="74" spans="1:12" ht="28.5">
      <c r="A74" s="170">
        <v>66</v>
      </c>
      <c r="B74" s="171" t="s">
        <v>1270</v>
      </c>
      <c r="C74" s="170" t="s">
        <v>86</v>
      </c>
      <c r="D74" s="170">
        <v>1320.9</v>
      </c>
      <c r="E74" s="172">
        <v>0</v>
      </c>
      <c r="F74" s="172">
        <v>0</v>
      </c>
      <c r="G74" s="173">
        <v>0</v>
      </c>
      <c r="H74" s="173">
        <v>0</v>
      </c>
      <c r="I74" s="172">
        <v>66.045000000000002</v>
      </c>
      <c r="J74" s="173">
        <v>132.09</v>
      </c>
      <c r="K74" s="173">
        <v>726.495</v>
      </c>
      <c r="L74" s="172">
        <v>396.27</v>
      </c>
    </row>
    <row r="75" spans="1:12" ht="28.5">
      <c r="A75" s="170">
        <v>67</v>
      </c>
      <c r="B75" s="171" t="s">
        <v>2156</v>
      </c>
      <c r="C75" s="170" t="s">
        <v>86</v>
      </c>
      <c r="D75" s="170">
        <v>47.795636000000002</v>
      </c>
      <c r="E75" s="172">
        <v>16.226847301643801</v>
      </c>
      <c r="F75" s="172">
        <v>1.2760742867250201</v>
      </c>
      <c r="G75" s="173">
        <v>2.3307662295823</v>
      </c>
      <c r="H75" s="173">
        <v>3.4465593993386201</v>
      </c>
      <c r="I75" s="172">
        <v>6.7806326577116502</v>
      </c>
      <c r="J75" s="173">
        <v>9.8617220705867403</v>
      </c>
      <c r="K75" s="173">
        <v>6.4757386962947896</v>
      </c>
      <c r="L75" s="172">
        <v>1.3972953581170799</v>
      </c>
    </row>
    <row r="76" spans="1:12" ht="28.5">
      <c r="A76" s="170">
        <v>68</v>
      </c>
      <c r="B76" s="171" t="s">
        <v>1666</v>
      </c>
      <c r="C76" s="170" t="s">
        <v>86</v>
      </c>
      <c r="D76" s="170">
        <v>200</v>
      </c>
      <c r="E76" s="172">
        <v>67.900957742852597</v>
      </c>
      <c r="F76" s="172">
        <v>5.33971045693385</v>
      </c>
      <c r="G76" s="173">
        <v>9.7530503813456999</v>
      </c>
      <c r="H76" s="173">
        <v>14.4220673173535</v>
      </c>
      <c r="I76" s="172">
        <v>28.3734383520355</v>
      </c>
      <c r="J76" s="173">
        <v>41.266202925249203</v>
      </c>
      <c r="K76" s="173">
        <v>27.097614921558101</v>
      </c>
      <c r="L76" s="172">
        <v>5.8469579026716101</v>
      </c>
    </row>
    <row r="77" spans="1:12" ht="28.5">
      <c r="A77" s="170">
        <v>69</v>
      </c>
      <c r="B77" s="171" t="s">
        <v>1644</v>
      </c>
      <c r="C77" s="170" t="s">
        <v>86</v>
      </c>
      <c r="D77" s="170">
        <v>200</v>
      </c>
      <c r="E77" s="172">
        <v>67.900957742852597</v>
      </c>
      <c r="F77" s="172">
        <v>5.33971045693385</v>
      </c>
      <c r="G77" s="173">
        <v>9.7530503813456999</v>
      </c>
      <c r="H77" s="173">
        <v>14.4220673173535</v>
      </c>
      <c r="I77" s="172">
        <v>28.3734383520355</v>
      </c>
      <c r="J77" s="173">
        <v>41.266202925249203</v>
      </c>
      <c r="K77" s="173">
        <v>27.097614921558101</v>
      </c>
      <c r="L77" s="172">
        <v>5.8469579026716101</v>
      </c>
    </row>
    <row r="78" spans="1:12" ht="28.5">
      <c r="A78" s="170">
        <v>70</v>
      </c>
      <c r="B78" s="171" t="s">
        <v>1646</v>
      </c>
      <c r="C78" s="170" t="s">
        <v>86</v>
      </c>
      <c r="D78" s="170">
        <v>200</v>
      </c>
      <c r="E78" s="172">
        <v>67.900957742852597</v>
      </c>
      <c r="F78" s="172">
        <v>5.33971045693385</v>
      </c>
      <c r="G78" s="173">
        <v>9.7530503813456999</v>
      </c>
      <c r="H78" s="173">
        <v>14.4220673173535</v>
      </c>
      <c r="I78" s="172">
        <v>28.3734383520355</v>
      </c>
      <c r="J78" s="173">
        <v>41.266202925249203</v>
      </c>
      <c r="K78" s="173">
        <v>27.097614921558101</v>
      </c>
      <c r="L78" s="172">
        <v>5.8469579026716101</v>
      </c>
    </row>
    <row r="79" spans="1:12" ht="28.5">
      <c r="A79" s="170">
        <v>71</v>
      </c>
      <c r="B79" s="171" t="s">
        <v>1211</v>
      </c>
      <c r="C79" s="170" t="s">
        <v>86</v>
      </c>
      <c r="D79" s="170">
        <v>27.37</v>
      </c>
      <c r="E79" s="172">
        <v>0</v>
      </c>
      <c r="F79" s="172">
        <v>0</v>
      </c>
      <c r="G79" s="173">
        <v>0</v>
      </c>
      <c r="H79" s="173">
        <v>0</v>
      </c>
      <c r="I79" s="172">
        <v>1.3685</v>
      </c>
      <c r="J79" s="173">
        <v>2.7370000000000001</v>
      </c>
      <c r="K79" s="173">
        <v>15.0535</v>
      </c>
      <c r="L79" s="172">
        <v>8.2110000000000003</v>
      </c>
    </row>
    <row r="80" spans="1:12">
      <c r="A80" s="170">
        <v>72</v>
      </c>
      <c r="B80" s="171" t="s">
        <v>1623</v>
      </c>
      <c r="C80" s="170" t="s">
        <v>56</v>
      </c>
      <c r="D80" s="170">
        <v>1</v>
      </c>
      <c r="E80" s="172">
        <v>1</v>
      </c>
      <c r="F80" s="172">
        <v>0</v>
      </c>
      <c r="G80" s="173">
        <v>0</v>
      </c>
      <c r="H80" s="173">
        <v>0</v>
      </c>
      <c r="I80" s="172">
        <v>0</v>
      </c>
      <c r="J80" s="173">
        <v>0</v>
      </c>
      <c r="K80" s="173">
        <v>0</v>
      </c>
      <c r="L80" s="172">
        <v>0</v>
      </c>
    </row>
    <row r="81" spans="1:12">
      <c r="A81" s="170">
        <v>73</v>
      </c>
      <c r="B81" s="171" t="s">
        <v>1281</v>
      </c>
      <c r="C81" s="170" t="s">
        <v>56</v>
      </c>
      <c r="D81" s="170">
        <v>25</v>
      </c>
      <c r="E81" s="172">
        <v>0</v>
      </c>
      <c r="F81" s="172">
        <v>0</v>
      </c>
      <c r="G81" s="173">
        <v>0</v>
      </c>
      <c r="H81" s="173">
        <v>0</v>
      </c>
      <c r="I81" s="172">
        <v>1</v>
      </c>
      <c r="J81" s="173">
        <v>3</v>
      </c>
      <c r="K81" s="173">
        <v>14</v>
      </c>
      <c r="L81" s="172">
        <v>7</v>
      </c>
    </row>
    <row r="82" spans="1:12">
      <c r="A82" s="170">
        <v>74</v>
      </c>
      <c r="B82" s="171" t="s">
        <v>1286</v>
      </c>
      <c r="C82" s="170" t="s">
        <v>56</v>
      </c>
      <c r="D82" s="170">
        <v>24</v>
      </c>
      <c r="E82" s="172">
        <v>0</v>
      </c>
      <c r="F82" s="172">
        <v>0</v>
      </c>
      <c r="G82" s="173">
        <v>0</v>
      </c>
      <c r="H82" s="173">
        <v>0</v>
      </c>
      <c r="I82" s="172">
        <v>1</v>
      </c>
      <c r="J82" s="173">
        <v>2</v>
      </c>
      <c r="K82" s="173">
        <v>13</v>
      </c>
      <c r="L82" s="172">
        <v>8</v>
      </c>
    </row>
    <row r="83" spans="1:12">
      <c r="A83" s="170">
        <v>75</v>
      </c>
      <c r="B83" s="171" t="s">
        <v>2164</v>
      </c>
      <c r="C83" s="170" t="s">
        <v>56</v>
      </c>
      <c r="D83" s="170">
        <v>0.58960000000000001</v>
      </c>
      <c r="E83" s="172">
        <v>0.20017202342592899</v>
      </c>
      <c r="F83" s="172">
        <v>1.5741466427040999E-2</v>
      </c>
      <c r="G83" s="173">
        <v>2.8751992524207098E-2</v>
      </c>
      <c r="H83" s="173">
        <v>4.25162544515581E-2</v>
      </c>
      <c r="I83" s="172">
        <v>8.36448962618008E-2</v>
      </c>
      <c r="J83" s="173">
        <v>0.12165276622363499</v>
      </c>
      <c r="K83" s="173">
        <v>7.9883768788753196E-2</v>
      </c>
      <c r="L83" s="172">
        <v>1.7236831897075901E-2</v>
      </c>
    </row>
    <row r="84" spans="1:12" ht="28.5">
      <c r="A84" s="170">
        <v>76</v>
      </c>
      <c r="B84" s="171" t="s">
        <v>2130</v>
      </c>
      <c r="C84" s="170" t="s">
        <v>56</v>
      </c>
      <c r="D84" s="170">
        <v>1.042</v>
      </c>
      <c r="E84" s="172">
        <v>0.35376398984026203</v>
      </c>
      <c r="F84" s="172">
        <v>2.7819891480625299E-2</v>
      </c>
      <c r="G84" s="173">
        <v>5.0813392486811097E-2</v>
      </c>
      <c r="H84" s="173">
        <v>7.5138970723411802E-2</v>
      </c>
      <c r="I84" s="172">
        <v>0.147825613814105</v>
      </c>
      <c r="J84" s="173">
        <v>0.21499691724054801</v>
      </c>
      <c r="K84" s="173">
        <v>0.14117857374131801</v>
      </c>
      <c r="L84" s="172">
        <v>3.04626506729191E-2</v>
      </c>
    </row>
    <row r="85" spans="1:12" ht="28.5">
      <c r="A85" s="170">
        <v>77</v>
      </c>
      <c r="B85" s="171" t="s">
        <v>2182</v>
      </c>
      <c r="C85" s="170" t="s">
        <v>56</v>
      </c>
      <c r="D85" s="170">
        <v>6.3609999999999998</v>
      </c>
      <c r="E85" s="172">
        <v>2.15958996101143</v>
      </c>
      <c r="F85" s="172">
        <v>0.169829491082781</v>
      </c>
      <c r="G85" s="173">
        <v>0.31019576737870003</v>
      </c>
      <c r="H85" s="173">
        <v>0.45869385102842802</v>
      </c>
      <c r="I85" s="172">
        <v>0.90241720678648996</v>
      </c>
      <c r="J85" s="173">
        <v>1.31247158403755</v>
      </c>
      <c r="K85" s="173">
        <v>0.861839642580154</v>
      </c>
      <c r="L85" s="172">
        <v>0.18596249609447099</v>
      </c>
    </row>
    <row r="86" spans="1:12">
      <c r="A86" s="170">
        <v>78</v>
      </c>
      <c r="B86" s="171" t="s">
        <v>1562</v>
      </c>
      <c r="C86" s="170" t="s">
        <v>56</v>
      </c>
      <c r="D86" s="170">
        <v>0.45240000000000002</v>
      </c>
      <c r="E86" s="172">
        <v>0.15359196641433301</v>
      </c>
      <c r="F86" s="172">
        <v>1.2078425053584399E-2</v>
      </c>
      <c r="G86" s="173">
        <v>2.2061399962603999E-2</v>
      </c>
      <c r="H86" s="173">
        <v>3.2622716271853598E-2</v>
      </c>
      <c r="I86" s="172">
        <v>6.4180717552304395E-2</v>
      </c>
      <c r="J86" s="173">
        <v>9.3344151016913804E-2</v>
      </c>
      <c r="K86" s="173">
        <v>6.12948049525643E-2</v>
      </c>
      <c r="L86" s="172">
        <v>1.3225818775843201E-2</v>
      </c>
    </row>
    <row r="87" spans="1:12">
      <c r="A87" s="170">
        <v>79</v>
      </c>
      <c r="B87" s="171" t="s">
        <v>956</v>
      </c>
      <c r="C87" s="170" t="s">
        <v>157</v>
      </c>
      <c r="D87" s="170">
        <v>15554.059384</v>
      </c>
      <c r="E87" s="172">
        <v>33.085012245521497</v>
      </c>
      <c r="F87" s="172">
        <v>2.6017951988871899</v>
      </c>
      <c r="G87" s="173">
        <v>4.7522126642164597</v>
      </c>
      <c r="H87" s="173">
        <v>7.0272097723187601</v>
      </c>
      <c r="I87" s="172">
        <v>908.03712690518103</v>
      </c>
      <c r="J87" s="173">
        <v>5931.93775822115</v>
      </c>
      <c r="K87" s="173">
        <v>8578.30844275452</v>
      </c>
      <c r="L87" s="172">
        <v>88.309826238203996</v>
      </c>
    </row>
    <row r="88" spans="1:12">
      <c r="A88" s="170">
        <v>80</v>
      </c>
      <c r="B88" s="171" t="s">
        <v>1021</v>
      </c>
      <c r="C88" s="170" t="s">
        <v>117</v>
      </c>
      <c r="D88" s="170">
        <v>63.45</v>
      </c>
      <c r="E88" s="172">
        <v>0</v>
      </c>
      <c r="F88" s="172">
        <v>0</v>
      </c>
      <c r="G88" s="173">
        <v>0</v>
      </c>
      <c r="H88" s="173">
        <v>6.3449999999999998</v>
      </c>
      <c r="I88" s="172">
        <v>28.552499999999998</v>
      </c>
      <c r="J88" s="173">
        <v>25.38</v>
      </c>
      <c r="K88" s="173">
        <v>3.1724999999999999</v>
      </c>
      <c r="L88" s="172">
        <v>0</v>
      </c>
    </row>
    <row r="89" spans="1:12">
      <c r="A89" s="170">
        <v>81</v>
      </c>
      <c r="B89" s="171" t="s">
        <v>958</v>
      </c>
      <c r="C89" s="170" t="s">
        <v>157</v>
      </c>
      <c r="D89" s="170">
        <v>41.630400000000002</v>
      </c>
      <c r="E89" s="172">
        <v>0</v>
      </c>
      <c r="F89" s="172">
        <v>0</v>
      </c>
      <c r="G89" s="173">
        <v>0</v>
      </c>
      <c r="H89" s="173">
        <v>0</v>
      </c>
      <c r="I89" s="172">
        <v>2.0815199999999998</v>
      </c>
      <c r="J89" s="173">
        <v>29.141279999999998</v>
      </c>
      <c r="K89" s="173">
        <v>10.4076</v>
      </c>
      <c r="L89" s="172">
        <v>0</v>
      </c>
    </row>
    <row r="90" spans="1:12">
      <c r="A90" s="170">
        <v>82</v>
      </c>
      <c r="B90" s="171" t="s">
        <v>1004</v>
      </c>
      <c r="C90" s="170" t="s">
        <v>86</v>
      </c>
      <c r="D90" s="170">
        <v>4.8</v>
      </c>
      <c r="E90" s="172">
        <v>0</v>
      </c>
      <c r="F90" s="172">
        <v>0</v>
      </c>
      <c r="G90" s="173">
        <v>0</v>
      </c>
      <c r="H90" s="173">
        <v>0</v>
      </c>
      <c r="I90" s="172">
        <v>0.24</v>
      </c>
      <c r="J90" s="173">
        <v>3.36</v>
      </c>
      <c r="K90" s="173">
        <v>1.2</v>
      </c>
      <c r="L90" s="172">
        <v>0</v>
      </c>
    </row>
    <row r="91" spans="1:12">
      <c r="A91" s="170">
        <v>83</v>
      </c>
      <c r="B91" s="171" t="s">
        <v>1780</v>
      </c>
      <c r="C91" s="170" t="s">
        <v>56</v>
      </c>
      <c r="D91" s="170">
        <v>16</v>
      </c>
      <c r="E91" s="172">
        <v>0</v>
      </c>
      <c r="F91" s="172">
        <v>0</v>
      </c>
      <c r="G91" s="173">
        <v>0</v>
      </c>
      <c r="H91" s="173">
        <v>0</v>
      </c>
      <c r="I91" s="172">
        <v>2</v>
      </c>
      <c r="J91" s="173">
        <v>4</v>
      </c>
      <c r="K91" s="173">
        <v>7</v>
      </c>
      <c r="L91" s="172">
        <v>3</v>
      </c>
    </row>
    <row r="92" spans="1:12">
      <c r="A92" s="170">
        <v>84</v>
      </c>
      <c r="B92" s="171" t="s">
        <v>1031</v>
      </c>
      <c r="C92" s="170" t="s">
        <v>86</v>
      </c>
      <c r="D92" s="170">
        <v>303.12</v>
      </c>
      <c r="E92" s="172">
        <v>0</v>
      </c>
      <c r="F92" s="172">
        <v>0</v>
      </c>
      <c r="G92" s="173">
        <v>0</v>
      </c>
      <c r="H92" s="173">
        <v>30.312000000000001</v>
      </c>
      <c r="I92" s="172">
        <v>136.404</v>
      </c>
      <c r="J92" s="173">
        <v>121.248</v>
      </c>
      <c r="K92" s="173">
        <v>15.156000000000001</v>
      </c>
      <c r="L92" s="172">
        <v>0</v>
      </c>
    </row>
    <row r="93" spans="1:12">
      <c r="A93" s="170">
        <v>85</v>
      </c>
      <c r="B93" s="171" t="s">
        <v>1006</v>
      </c>
      <c r="C93" s="170" t="s">
        <v>157</v>
      </c>
      <c r="D93" s="170">
        <v>0.72</v>
      </c>
      <c r="E93" s="172">
        <v>0</v>
      </c>
      <c r="F93" s="172">
        <v>0</v>
      </c>
      <c r="G93" s="173">
        <v>0</v>
      </c>
      <c r="H93" s="173">
        <v>0</v>
      </c>
      <c r="I93" s="172">
        <v>3.5999999999999997E-2</v>
      </c>
      <c r="J93" s="173">
        <v>0.504</v>
      </c>
      <c r="K93" s="173">
        <v>0.18</v>
      </c>
      <c r="L93" s="172">
        <v>0</v>
      </c>
    </row>
    <row r="94" spans="1:12">
      <c r="A94" s="170">
        <v>86</v>
      </c>
      <c r="B94" s="171" t="s">
        <v>1057</v>
      </c>
      <c r="C94" s="170" t="s">
        <v>157</v>
      </c>
      <c r="D94" s="170">
        <v>10501.38</v>
      </c>
      <c r="E94" s="172">
        <v>0</v>
      </c>
      <c r="F94" s="172">
        <v>0</v>
      </c>
      <c r="G94" s="173">
        <v>0</v>
      </c>
      <c r="H94" s="173">
        <v>1050.1379999999999</v>
      </c>
      <c r="I94" s="172">
        <v>4725.6210000000001</v>
      </c>
      <c r="J94" s="173">
        <v>4200.5519999999997</v>
      </c>
      <c r="K94" s="173">
        <v>525.06899999999996</v>
      </c>
      <c r="L94" s="172">
        <v>0</v>
      </c>
    </row>
    <row r="95" spans="1:12">
      <c r="A95" s="170">
        <v>87</v>
      </c>
      <c r="B95" s="171" t="s">
        <v>949</v>
      </c>
      <c r="C95" s="170" t="s">
        <v>157</v>
      </c>
      <c r="D95" s="170">
        <v>50.803199999999997</v>
      </c>
      <c r="E95" s="172">
        <v>0</v>
      </c>
      <c r="F95" s="172">
        <v>0</v>
      </c>
      <c r="G95" s="173">
        <v>0</v>
      </c>
      <c r="H95" s="173">
        <v>0</v>
      </c>
      <c r="I95" s="172">
        <v>2.5401600000000002</v>
      </c>
      <c r="J95" s="173">
        <v>35.562240000000003</v>
      </c>
      <c r="K95" s="173">
        <v>12.700799999999999</v>
      </c>
      <c r="L95" s="172">
        <v>0</v>
      </c>
    </row>
    <row r="96" spans="1:12">
      <c r="A96" s="170">
        <v>88</v>
      </c>
      <c r="B96" s="171" t="s">
        <v>1054</v>
      </c>
      <c r="C96" s="170" t="s">
        <v>157</v>
      </c>
      <c r="D96" s="170">
        <v>535.32000000000005</v>
      </c>
      <c r="E96" s="172">
        <v>0</v>
      </c>
      <c r="F96" s="172">
        <v>0</v>
      </c>
      <c r="G96" s="173">
        <v>0</v>
      </c>
      <c r="H96" s="173">
        <v>53.531999999999996</v>
      </c>
      <c r="I96" s="172">
        <v>240.89400000000001</v>
      </c>
      <c r="J96" s="173">
        <v>214.12799999999999</v>
      </c>
      <c r="K96" s="173">
        <v>26.765999999999998</v>
      </c>
      <c r="L96" s="172">
        <v>0</v>
      </c>
    </row>
    <row r="97" spans="1:12">
      <c r="A97" s="170">
        <v>89</v>
      </c>
      <c r="B97" s="171" t="s">
        <v>960</v>
      </c>
      <c r="C97" s="170" t="s">
        <v>157</v>
      </c>
      <c r="D97" s="170">
        <v>77.011200000000002</v>
      </c>
      <c r="E97" s="172">
        <v>0</v>
      </c>
      <c r="F97" s="172">
        <v>0</v>
      </c>
      <c r="G97" s="173">
        <v>0</v>
      </c>
      <c r="H97" s="173">
        <v>0</v>
      </c>
      <c r="I97" s="172">
        <v>3.8505600000000002</v>
      </c>
      <c r="J97" s="173">
        <v>53.90784</v>
      </c>
      <c r="K97" s="173">
        <v>19.252800000000001</v>
      </c>
      <c r="L97" s="172">
        <v>0</v>
      </c>
    </row>
    <row r="98" spans="1:12">
      <c r="A98" s="170">
        <v>90</v>
      </c>
      <c r="B98" s="171" t="s">
        <v>1061</v>
      </c>
      <c r="C98" s="170" t="s">
        <v>157</v>
      </c>
      <c r="D98" s="170">
        <v>588.10799999999995</v>
      </c>
      <c r="E98" s="172">
        <v>0</v>
      </c>
      <c r="F98" s="172">
        <v>0</v>
      </c>
      <c r="G98" s="173">
        <v>0</v>
      </c>
      <c r="H98" s="173">
        <v>58.8108</v>
      </c>
      <c r="I98" s="172">
        <v>264.64859999999999</v>
      </c>
      <c r="J98" s="173">
        <v>235.2432</v>
      </c>
      <c r="K98" s="173">
        <v>29.4054</v>
      </c>
      <c r="L98" s="172">
        <v>0</v>
      </c>
    </row>
    <row r="99" spans="1:12">
      <c r="A99" s="170">
        <v>91</v>
      </c>
      <c r="B99" s="171" t="s">
        <v>1049</v>
      </c>
      <c r="C99" s="170" t="s">
        <v>157</v>
      </c>
      <c r="D99" s="170">
        <v>3802.2240000000002</v>
      </c>
      <c r="E99" s="172">
        <v>0</v>
      </c>
      <c r="F99" s="172">
        <v>0</v>
      </c>
      <c r="G99" s="173">
        <v>0</v>
      </c>
      <c r="H99" s="173">
        <v>380.22239999999999</v>
      </c>
      <c r="I99" s="172">
        <v>1711.0008</v>
      </c>
      <c r="J99" s="173">
        <v>1520.8896</v>
      </c>
      <c r="K99" s="173">
        <v>190.1112</v>
      </c>
      <c r="L99" s="172">
        <v>0</v>
      </c>
    </row>
    <row r="100" spans="1:12" ht="28.5">
      <c r="A100" s="170">
        <v>92</v>
      </c>
      <c r="B100" s="171" t="s">
        <v>933</v>
      </c>
      <c r="C100" s="170" t="s">
        <v>117</v>
      </c>
      <c r="D100" s="170">
        <v>7.67</v>
      </c>
      <c r="E100" s="172">
        <v>0</v>
      </c>
      <c r="F100" s="172">
        <v>0</v>
      </c>
      <c r="G100" s="173">
        <v>0</v>
      </c>
      <c r="H100" s="173">
        <v>0</v>
      </c>
      <c r="I100" s="172">
        <v>6.1360000000000001</v>
      </c>
      <c r="J100" s="173">
        <v>1.534</v>
      </c>
      <c r="K100" s="173">
        <v>0</v>
      </c>
      <c r="L100" s="172">
        <v>0</v>
      </c>
    </row>
    <row r="101" spans="1:12" ht="28.5">
      <c r="A101" s="170">
        <v>93</v>
      </c>
      <c r="B101" s="171" t="s">
        <v>2018</v>
      </c>
      <c r="C101" s="170" t="s">
        <v>56</v>
      </c>
      <c r="D101" s="170">
        <v>27.098291</v>
      </c>
      <c r="E101" s="172">
        <v>9.1999995604726106</v>
      </c>
      <c r="F101" s="172">
        <v>0.72348513908868095</v>
      </c>
      <c r="G101" s="173">
        <v>1.3214549868568299</v>
      </c>
      <c r="H101" s="173">
        <v>1.95406688493617</v>
      </c>
      <c r="I101" s="172">
        <v>3.8443584456701001</v>
      </c>
      <c r="J101" s="173">
        <v>5.5912178766672804</v>
      </c>
      <c r="K101" s="173">
        <v>3.6714952727516099</v>
      </c>
      <c r="L101" s="172">
        <v>0.792212833556725</v>
      </c>
    </row>
    <row r="102" spans="1:12" ht="28.5">
      <c r="A102" s="170">
        <v>94</v>
      </c>
      <c r="B102" s="171" t="s">
        <v>818</v>
      </c>
      <c r="C102" s="170" t="s">
        <v>117</v>
      </c>
      <c r="D102" s="170">
        <v>2234.2314940000001</v>
      </c>
      <c r="E102" s="172">
        <v>7.8232088463427597E-3</v>
      </c>
      <c r="F102" s="172">
        <v>100.45396121474</v>
      </c>
      <c r="G102" s="173">
        <v>894.2810196977</v>
      </c>
      <c r="H102" s="173">
        <v>1234.5341696384901</v>
      </c>
      <c r="I102" s="172">
        <v>0.17536919020414299</v>
      </c>
      <c r="J102" s="173">
        <v>0.34895477457885898</v>
      </c>
      <c r="K102" s="173">
        <v>1.73292234071201</v>
      </c>
      <c r="L102" s="172">
        <v>2.6972729347326898</v>
      </c>
    </row>
    <row r="103" spans="1:12">
      <c r="A103" s="170">
        <v>95</v>
      </c>
      <c r="B103" s="171" t="s">
        <v>1129</v>
      </c>
      <c r="C103" s="170" t="s">
        <v>56</v>
      </c>
      <c r="D103" s="170">
        <v>1</v>
      </c>
      <c r="E103" s="172">
        <v>0</v>
      </c>
      <c r="F103" s="172">
        <v>0</v>
      </c>
      <c r="G103" s="173">
        <v>0</v>
      </c>
      <c r="H103" s="173">
        <v>0</v>
      </c>
      <c r="I103" s="172">
        <v>0</v>
      </c>
      <c r="J103" s="173">
        <v>0</v>
      </c>
      <c r="K103" s="173">
        <v>1</v>
      </c>
      <c r="L103" s="172">
        <v>0</v>
      </c>
    </row>
    <row r="104" spans="1:12" ht="28.5">
      <c r="A104" s="170">
        <v>96</v>
      </c>
      <c r="B104" s="171" t="s">
        <v>2144</v>
      </c>
      <c r="C104" s="170" t="s">
        <v>56</v>
      </c>
      <c r="D104" s="170">
        <v>0.90480000000000005</v>
      </c>
      <c r="E104" s="172">
        <v>0.30718393282866502</v>
      </c>
      <c r="F104" s="172">
        <v>2.4156850107168702E-2</v>
      </c>
      <c r="G104" s="173">
        <v>4.4122799925207901E-2</v>
      </c>
      <c r="H104" s="173">
        <v>6.5245432543707294E-2</v>
      </c>
      <c r="I104" s="172">
        <v>0.12836143510460901</v>
      </c>
      <c r="J104" s="173">
        <v>0.186688302033828</v>
      </c>
      <c r="K104" s="173">
        <v>0.122589609905129</v>
      </c>
      <c r="L104" s="172">
        <v>2.6451637551686401E-2</v>
      </c>
    </row>
    <row r="105" spans="1:12">
      <c r="A105" s="170">
        <v>97</v>
      </c>
      <c r="B105" s="171" t="s">
        <v>807</v>
      </c>
      <c r="C105" s="170" t="s">
        <v>157</v>
      </c>
      <c r="D105" s="170">
        <v>70606.088994000005</v>
      </c>
      <c r="E105" s="172">
        <v>385.43495377663498</v>
      </c>
      <c r="F105" s="172">
        <v>452.77815435489299</v>
      </c>
      <c r="G105" s="173">
        <v>1264.1079283163499</v>
      </c>
      <c r="H105" s="173">
        <v>319.46583863631599</v>
      </c>
      <c r="I105" s="172">
        <v>1524.1234008179799</v>
      </c>
      <c r="J105" s="173">
        <v>28961.6594295674</v>
      </c>
      <c r="K105" s="173">
        <v>37043.019401813697</v>
      </c>
      <c r="L105" s="172">
        <v>655.49988871665801</v>
      </c>
    </row>
    <row r="106" spans="1:12">
      <c r="A106" s="170">
        <v>98</v>
      </c>
      <c r="B106" s="171" t="s">
        <v>947</v>
      </c>
      <c r="C106" s="170" t="s">
        <v>157</v>
      </c>
      <c r="D106" s="170">
        <v>4.5359999999999996</v>
      </c>
      <c r="E106" s="172">
        <v>0</v>
      </c>
      <c r="F106" s="172">
        <v>0</v>
      </c>
      <c r="G106" s="173">
        <v>0</v>
      </c>
      <c r="H106" s="173">
        <v>0</v>
      </c>
      <c r="I106" s="172">
        <v>0.2268</v>
      </c>
      <c r="J106" s="173">
        <v>3.1751999999999998</v>
      </c>
      <c r="K106" s="173">
        <v>1.1339999999999999</v>
      </c>
      <c r="L106" s="172">
        <v>0</v>
      </c>
    </row>
    <row r="107" spans="1:12">
      <c r="A107" s="170">
        <v>99</v>
      </c>
      <c r="B107" s="171" t="s">
        <v>1875</v>
      </c>
      <c r="C107" s="170" t="s">
        <v>56</v>
      </c>
      <c r="D107" s="170">
        <v>1</v>
      </c>
      <c r="E107" s="172">
        <v>0</v>
      </c>
      <c r="F107" s="172">
        <v>0</v>
      </c>
      <c r="G107" s="173">
        <v>0</v>
      </c>
      <c r="H107" s="173">
        <v>0</v>
      </c>
      <c r="I107" s="172">
        <v>0</v>
      </c>
      <c r="J107" s="173">
        <v>0</v>
      </c>
      <c r="K107" s="173">
        <v>1</v>
      </c>
      <c r="L107" s="172">
        <v>0</v>
      </c>
    </row>
    <row r="108" spans="1:12" ht="28.5">
      <c r="A108" s="170">
        <v>100</v>
      </c>
      <c r="B108" s="171" t="s">
        <v>2100</v>
      </c>
      <c r="C108" s="170" t="s">
        <v>99</v>
      </c>
      <c r="D108" s="170">
        <v>0.82909999999999995</v>
      </c>
      <c r="E108" s="172">
        <v>0.281483420322995</v>
      </c>
      <c r="F108" s="172">
        <v>2.21357696992193E-2</v>
      </c>
      <c r="G108" s="173">
        <v>4.0431270355868597E-2</v>
      </c>
      <c r="H108" s="173">
        <v>5.9786680064089E-2</v>
      </c>
      <c r="I108" s="172">
        <v>0.11762208868836301</v>
      </c>
      <c r="J108" s="173">
        <v>0.171069044226621</v>
      </c>
      <c r="K108" s="173">
        <v>0.11233316265731901</v>
      </c>
      <c r="L108" s="172">
        <v>2.4238563985525201E-2</v>
      </c>
    </row>
    <row r="109" spans="1:12" ht="28.5">
      <c r="A109" s="170">
        <v>101</v>
      </c>
      <c r="B109" s="171" t="s">
        <v>785</v>
      </c>
      <c r="C109" s="170" t="s">
        <v>99</v>
      </c>
      <c r="D109" s="170">
        <v>53.555199999999999</v>
      </c>
      <c r="E109" s="172">
        <v>0</v>
      </c>
      <c r="F109" s="172">
        <v>14.995456000000001</v>
      </c>
      <c r="G109" s="173">
        <v>38.559744000000002</v>
      </c>
      <c r="H109" s="173">
        <v>0</v>
      </c>
      <c r="I109" s="172">
        <v>0</v>
      </c>
      <c r="J109" s="173">
        <v>0</v>
      </c>
      <c r="K109" s="173">
        <v>0</v>
      </c>
      <c r="L109" s="172">
        <v>0</v>
      </c>
    </row>
    <row r="110" spans="1:12" ht="28.5">
      <c r="A110" s="170">
        <v>102</v>
      </c>
      <c r="B110" s="171" t="s">
        <v>875</v>
      </c>
      <c r="C110" s="170" t="s">
        <v>99</v>
      </c>
      <c r="D110" s="170">
        <v>212.30179999999999</v>
      </c>
      <c r="E110" s="172">
        <v>0</v>
      </c>
      <c r="F110" s="172">
        <v>19.219200000000001</v>
      </c>
      <c r="G110" s="173">
        <v>98.265811999999997</v>
      </c>
      <c r="H110" s="173">
        <v>94.816788000000003</v>
      </c>
      <c r="I110" s="172">
        <v>0</v>
      </c>
      <c r="J110" s="173">
        <v>0</v>
      </c>
      <c r="K110" s="173">
        <v>0</v>
      </c>
      <c r="L110" s="172">
        <v>0</v>
      </c>
    </row>
    <row r="111" spans="1:12" ht="28.5">
      <c r="A111" s="170">
        <v>103</v>
      </c>
      <c r="B111" s="171" t="s">
        <v>1290</v>
      </c>
      <c r="C111" s="170" t="s">
        <v>56</v>
      </c>
      <c r="D111" s="170">
        <v>28</v>
      </c>
      <c r="E111" s="172">
        <v>0</v>
      </c>
      <c r="F111" s="172">
        <v>0</v>
      </c>
      <c r="G111" s="173">
        <v>0</v>
      </c>
      <c r="H111" s="173">
        <v>0</v>
      </c>
      <c r="I111" s="172">
        <v>1</v>
      </c>
      <c r="J111" s="173">
        <v>3</v>
      </c>
      <c r="K111" s="173">
        <v>16</v>
      </c>
      <c r="L111" s="172">
        <v>8</v>
      </c>
    </row>
    <row r="112" spans="1:12">
      <c r="A112" s="170">
        <v>104</v>
      </c>
      <c r="B112" s="171" t="s">
        <v>2158</v>
      </c>
      <c r="C112" s="170" t="s">
        <v>56</v>
      </c>
      <c r="D112" s="170">
        <v>4.7632000000000003</v>
      </c>
      <c r="E112" s="172">
        <v>1.6171292096037799</v>
      </c>
      <c r="F112" s="172">
        <v>0.12717054424233601</v>
      </c>
      <c r="G112" s="173">
        <v>0.23227864788212901</v>
      </c>
      <c r="H112" s="173">
        <v>0.343475955230091</v>
      </c>
      <c r="I112" s="172">
        <v>0.67574180779207904</v>
      </c>
      <c r="J112" s="173">
        <v>0.98279588886773595</v>
      </c>
      <c r="K112" s="173">
        <v>0.64535679697182702</v>
      </c>
      <c r="L112" s="172">
        <v>0.139251149410027</v>
      </c>
    </row>
    <row r="113" spans="1:12">
      <c r="A113" s="170">
        <v>105</v>
      </c>
      <c r="B113" s="171" t="s">
        <v>2218</v>
      </c>
      <c r="C113" s="170" t="s">
        <v>56</v>
      </c>
      <c r="D113" s="170">
        <v>1.4698</v>
      </c>
      <c r="E113" s="172">
        <v>0.49900413845222402</v>
      </c>
      <c r="F113" s="172">
        <v>3.9241532148006797E-2</v>
      </c>
      <c r="G113" s="173">
        <v>7.1675167252509497E-2</v>
      </c>
      <c r="H113" s="173">
        <v>0.10598777271523099</v>
      </c>
      <c r="I113" s="172">
        <v>0.20851639844910899</v>
      </c>
      <c r="J113" s="173">
        <v>0.30326532529765698</v>
      </c>
      <c r="K113" s="173">
        <v>0.19914037205853</v>
      </c>
      <c r="L113" s="172">
        <v>4.2969293626733698E-2</v>
      </c>
    </row>
    <row r="114" spans="1:12">
      <c r="A114" s="170">
        <v>106</v>
      </c>
      <c r="B114" s="171" t="s">
        <v>1199</v>
      </c>
      <c r="C114" s="170" t="s">
        <v>56</v>
      </c>
      <c r="D114" s="170">
        <v>75</v>
      </c>
      <c r="E114" s="172">
        <v>0</v>
      </c>
      <c r="F114" s="172">
        <v>0</v>
      </c>
      <c r="G114" s="173">
        <v>0</v>
      </c>
      <c r="H114" s="173">
        <v>0</v>
      </c>
      <c r="I114" s="172">
        <v>4</v>
      </c>
      <c r="J114" s="173">
        <v>8</v>
      </c>
      <c r="K114" s="173">
        <v>40</v>
      </c>
      <c r="L114" s="172">
        <v>23</v>
      </c>
    </row>
    <row r="115" spans="1:12" ht="28.5">
      <c r="A115" s="170">
        <v>107</v>
      </c>
      <c r="B115" s="171" t="s">
        <v>2214</v>
      </c>
      <c r="C115" s="170" t="s">
        <v>1524</v>
      </c>
      <c r="D115" s="170">
        <v>93.148315999999994</v>
      </c>
      <c r="E115" s="172">
        <v>26.126250152698201</v>
      </c>
      <c r="F115" s="172">
        <v>2.0545602857202301</v>
      </c>
      <c r="G115" s="173">
        <v>3.75268100016938</v>
      </c>
      <c r="H115" s="173">
        <v>7.1686105532567597</v>
      </c>
      <c r="I115" s="172">
        <v>18.204691307243898</v>
      </c>
      <c r="J115" s="173">
        <v>22.355724074224099</v>
      </c>
      <c r="K115" s="173">
        <v>11.236064751415601</v>
      </c>
      <c r="L115" s="172">
        <v>2.2497338752717999</v>
      </c>
    </row>
    <row r="116" spans="1:12" ht="42.75">
      <c r="A116" s="170">
        <v>108</v>
      </c>
      <c r="B116" s="171" t="s">
        <v>1179</v>
      </c>
      <c r="C116" s="170" t="s">
        <v>56</v>
      </c>
      <c r="D116" s="170">
        <v>23</v>
      </c>
      <c r="E116" s="172">
        <v>0</v>
      </c>
      <c r="F116" s="172">
        <v>0</v>
      </c>
      <c r="G116" s="173">
        <v>0</v>
      </c>
      <c r="H116" s="173">
        <v>0</v>
      </c>
      <c r="I116" s="172">
        <v>1</v>
      </c>
      <c r="J116" s="173">
        <v>2</v>
      </c>
      <c r="K116" s="173">
        <v>13</v>
      </c>
      <c r="L116" s="172">
        <v>7</v>
      </c>
    </row>
    <row r="117" spans="1:12" ht="28.5">
      <c r="A117" s="170">
        <v>109</v>
      </c>
      <c r="B117" s="171" t="s">
        <v>2126</v>
      </c>
      <c r="C117" s="170" t="s">
        <v>56</v>
      </c>
      <c r="D117" s="170">
        <v>1</v>
      </c>
      <c r="E117" s="172">
        <v>0</v>
      </c>
      <c r="F117" s="172">
        <v>0</v>
      </c>
      <c r="G117" s="173">
        <v>0</v>
      </c>
      <c r="H117" s="173">
        <v>0</v>
      </c>
      <c r="I117" s="172">
        <v>0</v>
      </c>
      <c r="J117" s="173">
        <v>0</v>
      </c>
      <c r="K117" s="173">
        <v>1</v>
      </c>
      <c r="L117" s="172">
        <v>0</v>
      </c>
    </row>
    <row r="118" spans="1:12" ht="28.5">
      <c r="A118" s="170">
        <v>110</v>
      </c>
      <c r="B118" s="171" t="s">
        <v>1769</v>
      </c>
      <c r="C118" s="170" t="s">
        <v>56</v>
      </c>
      <c r="D118" s="170">
        <v>12</v>
      </c>
      <c r="E118" s="172">
        <v>0</v>
      </c>
      <c r="F118" s="172">
        <v>0</v>
      </c>
      <c r="G118" s="173">
        <v>0</v>
      </c>
      <c r="H118" s="173">
        <v>0</v>
      </c>
      <c r="I118" s="172">
        <v>1</v>
      </c>
      <c r="J118" s="173">
        <v>3</v>
      </c>
      <c r="K118" s="173">
        <v>5</v>
      </c>
      <c r="L118" s="172">
        <v>3</v>
      </c>
    </row>
    <row r="119" spans="1:12">
      <c r="A119" s="170">
        <v>111</v>
      </c>
      <c r="B119" s="171" t="s">
        <v>981</v>
      </c>
      <c r="C119" s="170" t="s">
        <v>56</v>
      </c>
      <c r="D119" s="170">
        <v>43.68</v>
      </c>
      <c r="E119" s="172">
        <v>0</v>
      </c>
      <c r="F119" s="172">
        <v>0</v>
      </c>
      <c r="G119" s="173">
        <v>0</v>
      </c>
      <c r="H119" s="173">
        <v>0</v>
      </c>
      <c r="I119" s="172">
        <v>2.1840000000000002</v>
      </c>
      <c r="J119" s="173">
        <v>30.576000000000001</v>
      </c>
      <c r="K119" s="173">
        <v>10.92</v>
      </c>
      <c r="L119" s="172">
        <v>0</v>
      </c>
    </row>
    <row r="120" spans="1:12">
      <c r="A120" s="170">
        <v>112</v>
      </c>
      <c r="B120" s="171" t="s">
        <v>983</v>
      </c>
      <c r="C120" s="170" t="s">
        <v>56</v>
      </c>
      <c r="D120" s="170">
        <v>8.7360000000000007</v>
      </c>
      <c r="E120" s="172">
        <v>0</v>
      </c>
      <c r="F120" s="172">
        <v>0</v>
      </c>
      <c r="G120" s="173">
        <v>0</v>
      </c>
      <c r="H120" s="173">
        <v>0</v>
      </c>
      <c r="I120" s="172">
        <v>0.43680000000000002</v>
      </c>
      <c r="J120" s="173">
        <v>6.1151999999999997</v>
      </c>
      <c r="K120" s="173">
        <v>2.1840000000000002</v>
      </c>
      <c r="L120" s="172">
        <v>0</v>
      </c>
    </row>
    <row r="121" spans="1:12">
      <c r="A121" s="170">
        <v>113</v>
      </c>
      <c r="B121" s="171" t="s">
        <v>2234</v>
      </c>
      <c r="C121" s="170" t="s">
        <v>56</v>
      </c>
      <c r="D121" s="170">
        <v>3.8715999999999999</v>
      </c>
      <c r="E121" s="172">
        <v>1.31442673998614</v>
      </c>
      <c r="F121" s="172">
        <v>0.103366115025325</v>
      </c>
      <c r="G121" s="173">
        <v>0.18879954928209</v>
      </c>
      <c r="H121" s="173">
        <v>0.27918237912932897</v>
      </c>
      <c r="I121" s="172">
        <v>0.54925301961870399</v>
      </c>
      <c r="J121" s="173">
        <v>0.79883115622697498</v>
      </c>
      <c r="K121" s="173">
        <v>0.52455562965152103</v>
      </c>
      <c r="L121" s="172">
        <v>0.113185411079917</v>
      </c>
    </row>
    <row r="122" spans="1:12">
      <c r="A122" s="170">
        <v>114</v>
      </c>
      <c r="B122" s="171" t="s">
        <v>2284</v>
      </c>
      <c r="C122" s="170" t="s">
        <v>56</v>
      </c>
      <c r="D122" s="170">
        <v>0.22620000000000001</v>
      </c>
      <c r="E122" s="172">
        <v>7.6795983207166296E-2</v>
      </c>
      <c r="F122" s="172">
        <v>6.0392125267921797E-3</v>
      </c>
      <c r="G122" s="173">
        <v>1.1030699981301999E-2</v>
      </c>
      <c r="H122" s="173">
        <v>1.6311358135926799E-2</v>
      </c>
      <c r="I122" s="172">
        <v>3.2090358776152197E-2</v>
      </c>
      <c r="J122" s="173">
        <v>4.6672075508456902E-2</v>
      </c>
      <c r="K122" s="173">
        <v>3.0647402476282198E-2</v>
      </c>
      <c r="L122" s="172">
        <v>6.6129093879216004E-3</v>
      </c>
    </row>
    <row r="123" spans="1:12" ht="28.5">
      <c r="A123" s="170">
        <v>115</v>
      </c>
      <c r="B123" s="171" t="s">
        <v>985</v>
      </c>
      <c r="C123" s="170" t="s">
        <v>56</v>
      </c>
      <c r="D123" s="170">
        <v>31.2</v>
      </c>
      <c r="E123" s="172">
        <v>0</v>
      </c>
      <c r="F123" s="172">
        <v>0</v>
      </c>
      <c r="G123" s="173">
        <v>0</v>
      </c>
      <c r="H123" s="173">
        <v>0</v>
      </c>
      <c r="I123" s="172">
        <v>1.56</v>
      </c>
      <c r="J123" s="173">
        <v>21.84</v>
      </c>
      <c r="K123" s="173">
        <v>7.8</v>
      </c>
      <c r="L123" s="172">
        <v>0</v>
      </c>
    </row>
    <row r="124" spans="1:12" ht="28.5">
      <c r="A124" s="170">
        <v>116</v>
      </c>
      <c r="B124" s="171" t="s">
        <v>987</v>
      </c>
      <c r="C124" s="170" t="s">
        <v>56</v>
      </c>
      <c r="D124" s="170">
        <v>6.24</v>
      </c>
      <c r="E124" s="172">
        <v>0</v>
      </c>
      <c r="F124" s="172">
        <v>0</v>
      </c>
      <c r="G124" s="173">
        <v>0</v>
      </c>
      <c r="H124" s="173">
        <v>0</v>
      </c>
      <c r="I124" s="172">
        <v>0.312</v>
      </c>
      <c r="J124" s="173">
        <v>4.3680000000000003</v>
      </c>
      <c r="K124" s="173">
        <v>1.56</v>
      </c>
      <c r="L124" s="172">
        <v>0</v>
      </c>
    </row>
    <row r="125" spans="1:12">
      <c r="A125" s="170">
        <v>117</v>
      </c>
      <c r="B125" s="171" t="s">
        <v>1342</v>
      </c>
      <c r="C125" s="170" t="s">
        <v>56</v>
      </c>
      <c r="D125" s="170">
        <v>0.99960000000000004</v>
      </c>
      <c r="E125" s="172">
        <v>0</v>
      </c>
      <c r="F125" s="172">
        <v>0</v>
      </c>
      <c r="G125" s="173">
        <v>0</v>
      </c>
      <c r="H125" s="173">
        <v>0</v>
      </c>
      <c r="I125" s="172">
        <v>4.9979999999999997E-2</v>
      </c>
      <c r="J125" s="173">
        <v>9.9959999999999993E-2</v>
      </c>
      <c r="K125" s="173">
        <v>0.54978000000000005</v>
      </c>
      <c r="L125" s="172">
        <v>0.29987999999999998</v>
      </c>
    </row>
    <row r="126" spans="1:12">
      <c r="A126" s="170">
        <v>118</v>
      </c>
      <c r="B126" s="171" t="s">
        <v>2224</v>
      </c>
      <c r="C126" s="170" t="s">
        <v>56</v>
      </c>
      <c r="D126" s="170">
        <v>0.67859999999999998</v>
      </c>
      <c r="E126" s="172">
        <v>0.230387949621499</v>
      </c>
      <c r="F126" s="172">
        <v>1.8117637580376499E-2</v>
      </c>
      <c r="G126" s="173">
        <v>3.3092099943905898E-2</v>
      </c>
      <c r="H126" s="173">
        <v>4.8934074407780498E-2</v>
      </c>
      <c r="I126" s="172">
        <v>9.6271076328456606E-2</v>
      </c>
      <c r="J126" s="173">
        <v>0.14001622652537099</v>
      </c>
      <c r="K126" s="173">
        <v>9.1942207428846498E-2</v>
      </c>
      <c r="L126" s="172">
        <v>1.98387281637648E-2</v>
      </c>
    </row>
    <row r="127" spans="1:12" ht="28.5">
      <c r="A127" s="170">
        <v>119</v>
      </c>
      <c r="B127" s="171" t="s">
        <v>821</v>
      </c>
      <c r="C127" s="170" t="s">
        <v>820</v>
      </c>
      <c r="D127" s="170">
        <v>5.7471589999999999</v>
      </c>
      <c r="E127" s="172">
        <v>3.3577023603840599E-4</v>
      </c>
      <c r="F127" s="172">
        <v>1.58059840486821</v>
      </c>
      <c r="G127" s="173">
        <v>4.0643762288341403</v>
      </c>
      <c r="H127" s="173">
        <v>7.1317122884313099E-5</v>
      </c>
      <c r="I127" s="172">
        <v>3.3178500894598499E-2</v>
      </c>
      <c r="J127" s="173">
        <v>2.1480449857360698E-2</v>
      </c>
      <c r="K127" s="173">
        <v>3.1575886189682503E-2</v>
      </c>
      <c r="L127" s="172">
        <v>1.55424419970903E-2</v>
      </c>
    </row>
    <row r="128" spans="1:12">
      <c r="A128" s="170">
        <v>120</v>
      </c>
      <c r="B128" s="171" t="s">
        <v>1127</v>
      </c>
      <c r="C128" s="170" t="s">
        <v>56</v>
      </c>
      <c r="D128" s="170">
        <v>1</v>
      </c>
      <c r="E128" s="172">
        <v>0</v>
      </c>
      <c r="F128" s="172">
        <v>0</v>
      </c>
      <c r="G128" s="173">
        <v>0</v>
      </c>
      <c r="H128" s="173">
        <v>0</v>
      </c>
      <c r="I128" s="172">
        <v>0</v>
      </c>
      <c r="J128" s="173">
        <v>0</v>
      </c>
      <c r="K128" s="173">
        <v>1</v>
      </c>
      <c r="L128" s="172">
        <v>0</v>
      </c>
    </row>
    <row r="129" spans="1:12">
      <c r="A129" s="170">
        <v>121</v>
      </c>
      <c r="B129" s="171" t="s">
        <v>2073</v>
      </c>
      <c r="C129" s="170" t="s">
        <v>56</v>
      </c>
      <c r="D129" s="170">
        <v>1</v>
      </c>
      <c r="E129" s="172">
        <v>0</v>
      </c>
      <c r="F129" s="172">
        <v>0</v>
      </c>
      <c r="G129" s="173">
        <v>0</v>
      </c>
      <c r="H129" s="173">
        <v>0</v>
      </c>
      <c r="I129" s="172">
        <v>0</v>
      </c>
      <c r="J129" s="173">
        <v>0</v>
      </c>
      <c r="K129" s="173">
        <v>1</v>
      </c>
      <c r="L129" s="172">
        <v>0</v>
      </c>
    </row>
    <row r="130" spans="1:12">
      <c r="A130" s="170">
        <v>122</v>
      </c>
      <c r="B130" s="171" t="s">
        <v>1658</v>
      </c>
      <c r="C130" s="170" t="s">
        <v>56</v>
      </c>
      <c r="D130" s="170">
        <v>2</v>
      </c>
      <c r="E130" s="172">
        <v>2</v>
      </c>
      <c r="F130" s="172">
        <v>0</v>
      </c>
      <c r="G130" s="173">
        <v>0</v>
      </c>
      <c r="H130" s="173">
        <v>0</v>
      </c>
      <c r="I130" s="172">
        <v>0</v>
      </c>
      <c r="J130" s="173">
        <v>0</v>
      </c>
      <c r="K130" s="173">
        <v>0</v>
      </c>
      <c r="L130" s="172">
        <v>0</v>
      </c>
    </row>
    <row r="131" spans="1:12">
      <c r="A131" s="170">
        <v>123</v>
      </c>
      <c r="B131" s="171" t="s">
        <v>1656</v>
      </c>
      <c r="C131" s="170" t="s">
        <v>56</v>
      </c>
      <c r="D131" s="170">
        <v>4</v>
      </c>
      <c r="E131" s="172">
        <v>1</v>
      </c>
      <c r="F131" s="172">
        <v>0</v>
      </c>
      <c r="G131" s="173">
        <v>0</v>
      </c>
      <c r="H131" s="173">
        <v>0</v>
      </c>
      <c r="I131" s="172">
        <v>1</v>
      </c>
      <c r="J131" s="173">
        <v>1</v>
      </c>
      <c r="K131" s="173">
        <v>1</v>
      </c>
      <c r="L131" s="172">
        <v>0</v>
      </c>
    </row>
    <row r="132" spans="1:12">
      <c r="A132" s="170">
        <v>124</v>
      </c>
      <c r="B132" s="171" t="s">
        <v>1165</v>
      </c>
      <c r="C132" s="170" t="s">
        <v>56</v>
      </c>
      <c r="D132" s="170">
        <v>47</v>
      </c>
      <c r="E132" s="172">
        <v>0</v>
      </c>
      <c r="F132" s="172">
        <v>0</v>
      </c>
      <c r="G132" s="173">
        <v>0</v>
      </c>
      <c r="H132" s="173">
        <v>0</v>
      </c>
      <c r="I132" s="172">
        <v>2</v>
      </c>
      <c r="J132" s="173">
        <v>5</v>
      </c>
      <c r="K132" s="173">
        <v>26</v>
      </c>
      <c r="L132" s="172">
        <v>14</v>
      </c>
    </row>
    <row r="133" spans="1:12">
      <c r="A133" s="170">
        <v>125</v>
      </c>
      <c r="B133" s="171" t="s">
        <v>1660</v>
      </c>
      <c r="C133" s="170" t="s">
        <v>56</v>
      </c>
      <c r="D133" s="170">
        <v>2</v>
      </c>
      <c r="E133" s="172">
        <v>2</v>
      </c>
      <c r="F133" s="172">
        <v>0</v>
      </c>
      <c r="G133" s="173">
        <v>0</v>
      </c>
      <c r="H133" s="173">
        <v>0</v>
      </c>
      <c r="I133" s="172">
        <v>0</v>
      </c>
      <c r="J133" s="173">
        <v>0</v>
      </c>
      <c r="K133" s="173">
        <v>0</v>
      </c>
      <c r="L133" s="172">
        <v>0</v>
      </c>
    </row>
    <row r="134" spans="1:12">
      <c r="A134" s="170">
        <v>126</v>
      </c>
      <c r="B134" s="171" t="s">
        <v>2036</v>
      </c>
      <c r="C134" s="170" t="s">
        <v>56</v>
      </c>
      <c r="D134" s="170">
        <v>11</v>
      </c>
      <c r="E134" s="172">
        <v>0</v>
      </c>
      <c r="F134" s="172">
        <v>0</v>
      </c>
      <c r="G134" s="173">
        <v>0</v>
      </c>
      <c r="H134" s="173">
        <v>0</v>
      </c>
      <c r="I134" s="172">
        <v>1</v>
      </c>
      <c r="J134" s="173">
        <v>1</v>
      </c>
      <c r="K134" s="173">
        <v>6</v>
      </c>
      <c r="L134" s="172">
        <v>3</v>
      </c>
    </row>
    <row r="135" spans="1:12">
      <c r="A135" s="170">
        <v>127</v>
      </c>
      <c r="B135" s="171" t="s">
        <v>2148</v>
      </c>
      <c r="C135" s="170" t="s">
        <v>56</v>
      </c>
      <c r="D135" s="170">
        <v>4.1231999999999998</v>
      </c>
      <c r="E135" s="172">
        <v>1.3998461448266499</v>
      </c>
      <c r="F135" s="172">
        <v>0.110083470780148</v>
      </c>
      <c r="G135" s="173">
        <v>0.20106888666182299</v>
      </c>
      <c r="H135" s="173">
        <v>0.29732533981456</v>
      </c>
      <c r="I135" s="172">
        <v>0.58494680506556496</v>
      </c>
      <c r="J135" s="173">
        <v>0.850744039506938</v>
      </c>
      <c r="K135" s="173">
        <v>0.55864442922284097</v>
      </c>
      <c r="L135" s="172">
        <v>0.120540884121478</v>
      </c>
    </row>
    <row r="136" spans="1:12" ht="28.5">
      <c r="A136" s="170">
        <v>128</v>
      </c>
      <c r="B136" s="171" t="s">
        <v>1862</v>
      </c>
      <c r="C136" s="170" t="s">
        <v>56</v>
      </c>
      <c r="D136" s="170">
        <v>1</v>
      </c>
      <c r="E136" s="172">
        <v>0</v>
      </c>
      <c r="F136" s="172">
        <v>0</v>
      </c>
      <c r="G136" s="173">
        <v>0</v>
      </c>
      <c r="H136" s="173">
        <v>0</v>
      </c>
      <c r="I136" s="172">
        <v>0</v>
      </c>
      <c r="J136" s="173">
        <v>0</v>
      </c>
      <c r="K136" s="173">
        <v>1</v>
      </c>
      <c r="L136" s="172">
        <v>0</v>
      </c>
    </row>
    <row r="137" spans="1:12" ht="28.5">
      <c r="A137" s="170">
        <v>129</v>
      </c>
      <c r="B137" s="171" t="s">
        <v>1865</v>
      </c>
      <c r="C137" s="170" t="s">
        <v>56</v>
      </c>
      <c r="D137" s="170">
        <v>16</v>
      </c>
      <c r="E137" s="172">
        <v>0</v>
      </c>
      <c r="F137" s="172">
        <v>0</v>
      </c>
      <c r="G137" s="173">
        <v>0</v>
      </c>
      <c r="H137" s="173">
        <v>0</v>
      </c>
      <c r="I137" s="172">
        <v>1</v>
      </c>
      <c r="J137" s="173">
        <v>2</v>
      </c>
      <c r="K137" s="173">
        <v>9</v>
      </c>
      <c r="L137" s="172">
        <v>4</v>
      </c>
    </row>
    <row r="138" spans="1:12">
      <c r="A138" s="170">
        <v>130</v>
      </c>
      <c r="B138" s="171" t="s">
        <v>1123</v>
      </c>
      <c r="C138" s="170" t="s">
        <v>56</v>
      </c>
      <c r="D138" s="170">
        <v>5</v>
      </c>
      <c r="E138" s="172">
        <v>0</v>
      </c>
      <c r="F138" s="172">
        <v>0</v>
      </c>
      <c r="G138" s="173">
        <v>0</v>
      </c>
      <c r="H138" s="173">
        <v>0</v>
      </c>
      <c r="I138" s="172">
        <v>0</v>
      </c>
      <c r="J138" s="173">
        <v>1</v>
      </c>
      <c r="K138" s="173">
        <v>3</v>
      </c>
      <c r="L138" s="172">
        <v>1</v>
      </c>
    </row>
    <row r="139" spans="1:12" ht="28.5">
      <c r="A139" s="170">
        <v>131</v>
      </c>
      <c r="B139" s="171" t="s">
        <v>2098</v>
      </c>
      <c r="C139" s="170" t="s">
        <v>56</v>
      </c>
      <c r="D139" s="170">
        <v>15.125232</v>
      </c>
      <c r="E139" s="172">
        <v>1.0612919695207901</v>
      </c>
      <c r="F139" s="172">
        <v>8.3459674441876006E-2</v>
      </c>
      <c r="G139" s="173">
        <v>0.15244017746043301</v>
      </c>
      <c r="H139" s="173">
        <v>0.22541691217023499</v>
      </c>
      <c r="I139" s="172">
        <v>1.0434384414423199</v>
      </c>
      <c r="J139" s="173">
        <v>9.0444531517216404</v>
      </c>
      <c r="K139" s="173">
        <v>3.4233437212239499</v>
      </c>
      <c r="L139" s="172">
        <v>9.1387952018757296E-2</v>
      </c>
    </row>
    <row r="140" spans="1:12" ht="28.5">
      <c r="A140" s="170">
        <v>132</v>
      </c>
      <c r="B140" s="171" t="s">
        <v>1008</v>
      </c>
      <c r="C140" s="170" t="s">
        <v>56</v>
      </c>
      <c r="D140" s="170">
        <v>4</v>
      </c>
      <c r="E140" s="172">
        <v>0</v>
      </c>
      <c r="F140" s="172">
        <v>0</v>
      </c>
      <c r="G140" s="173">
        <v>0</v>
      </c>
      <c r="H140" s="173">
        <v>0</v>
      </c>
      <c r="I140" s="172">
        <v>0</v>
      </c>
      <c r="J140" s="173">
        <v>3</v>
      </c>
      <c r="K140" s="173">
        <v>1</v>
      </c>
      <c r="L140" s="172">
        <v>0</v>
      </c>
    </row>
    <row r="141" spans="1:12">
      <c r="A141" s="170">
        <v>133</v>
      </c>
      <c r="B141" s="171" t="s">
        <v>923</v>
      </c>
      <c r="C141" s="170" t="s">
        <v>56</v>
      </c>
      <c r="D141" s="170">
        <v>1921.5</v>
      </c>
      <c r="E141" s="172">
        <v>0</v>
      </c>
      <c r="F141" s="172">
        <v>0</v>
      </c>
      <c r="G141" s="173">
        <v>0</v>
      </c>
      <c r="H141" s="173">
        <v>0</v>
      </c>
      <c r="I141" s="172">
        <v>1537.2</v>
      </c>
      <c r="J141" s="173">
        <v>384.3</v>
      </c>
      <c r="K141" s="173">
        <v>0</v>
      </c>
      <c r="L141" s="172">
        <v>0</v>
      </c>
    </row>
    <row r="142" spans="1:12">
      <c r="A142" s="170">
        <v>134</v>
      </c>
      <c r="B142" s="171" t="s">
        <v>1332</v>
      </c>
      <c r="C142" s="170" t="s">
        <v>86</v>
      </c>
      <c r="D142" s="170">
        <v>12</v>
      </c>
      <c r="E142" s="172">
        <v>0</v>
      </c>
      <c r="F142" s="172">
        <v>0</v>
      </c>
      <c r="G142" s="173">
        <v>0</v>
      </c>
      <c r="H142" s="173">
        <v>0</v>
      </c>
      <c r="I142" s="172">
        <v>0.6</v>
      </c>
      <c r="J142" s="173">
        <v>1.2</v>
      </c>
      <c r="K142" s="173">
        <v>6.6</v>
      </c>
      <c r="L142" s="172">
        <v>3.6</v>
      </c>
    </row>
    <row r="143" spans="1:12">
      <c r="A143" s="170">
        <v>135</v>
      </c>
      <c r="B143" s="171" t="s">
        <v>967</v>
      </c>
      <c r="C143" s="170" t="s">
        <v>157</v>
      </c>
      <c r="D143" s="170">
        <v>514.94554000000005</v>
      </c>
      <c r="E143" s="172">
        <v>0</v>
      </c>
      <c r="F143" s="172">
        <v>0</v>
      </c>
      <c r="G143" s="173">
        <v>0</v>
      </c>
      <c r="H143" s="173">
        <v>16.922328</v>
      </c>
      <c r="I143" s="172">
        <v>93.436588999999998</v>
      </c>
      <c r="J143" s="173">
        <v>309.69489399999998</v>
      </c>
      <c r="K143" s="173">
        <v>94.891728999999998</v>
      </c>
      <c r="L143" s="172">
        <v>0</v>
      </c>
    </row>
    <row r="144" spans="1:12">
      <c r="A144" s="170">
        <v>136</v>
      </c>
      <c r="B144" s="171" t="s">
        <v>1253</v>
      </c>
      <c r="C144" s="170" t="s">
        <v>86</v>
      </c>
      <c r="D144" s="170">
        <v>294</v>
      </c>
      <c r="E144" s="172">
        <v>0</v>
      </c>
      <c r="F144" s="172">
        <v>0</v>
      </c>
      <c r="G144" s="173">
        <v>0</v>
      </c>
      <c r="H144" s="173">
        <v>0</v>
      </c>
      <c r="I144" s="172">
        <v>14.7</v>
      </c>
      <c r="J144" s="173">
        <v>29.4</v>
      </c>
      <c r="K144" s="173">
        <v>161.69999999999999</v>
      </c>
      <c r="L144" s="172">
        <v>88.2</v>
      </c>
    </row>
    <row r="145" spans="1:12">
      <c r="A145" s="170">
        <v>137</v>
      </c>
      <c r="B145" s="171" t="s">
        <v>2134</v>
      </c>
      <c r="C145" s="170" t="s">
        <v>86</v>
      </c>
      <c r="D145" s="170">
        <v>29.554122</v>
      </c>
      <c r="E145" s="172">
        <v>10.0337659452456</v>
      </c>
      <c r="F145" s="172">
        <v>0.78905227144449297</v>
      </c>
      <c r="G145" s="173">
        <v>1.44121420421219</v>
      </c>
      <c r="H145" s="173">
        <v>2.1311576849463898</v>
      </c>
      <c r="I145" s="172">
        <v>4.1927602930776899</v>
      </c>
      <c r="J145" s="173">
        <v>6.0979319786478596</v>
      </c>
      <c r="K145" s="173">
        <v>4.00423108650374</v>
      </c>
      <c r="L145" s="172">
        <v>0.86400853592210503</v>
      </c>
    </row>
    <row r="146" spans="1:12">
      <c r="A146" s="170">
        <v>138</v>
      </c>
      <c r="B146" s="171" t="s">
        <v>1250</v>
      </c>
      <c r="C146" s="170" t="s">
        <v>86</v>
      </c>
      <c r="D146" s="170">
        <v>314.27040899999997</v>
      </c>
      <c r="E146" s="172">
        <v>0.70291377009710898</v>
      </c>
      <c r="F146" s="172">
        <v>5.5276922937149697E-2</v>
      </c>
      <c r="G146" s="173">
        <v>0.100964016434958</v>
      </c>
      <c r="H146" s="173">
        <v>0.14929788986227299</v>
      </c>
      <c r="I146" s="172">
        <v>16.189456983967801</v>
      </c>
      <c r="J146" s="173">
        <v>32.218657336346901</v>
      </c>
      <c r="K146" s="173">
        <v>171.51198347574601</v>
      </c>
      <c r="L146" s="172">
        <v>93.341858604607495</v>
      </c>
    </row>
    <row r="147" spans="1:12" ht="28.5">
      <c r="A147" s="170">
        <v>139</v>
      </c>
      <c r="B147" s="171" t="s">
        <v>1235</v>
      </c>
      <c r="C147" s="170" t="s">
        <v>86</v>
      </c>
      <c r="D147" s="170">
        <v>150</v>
      </c>
      <c r="E147" s="172">
        <v>0</v>
      </c>
      <c r="F147" s="172">
        <v>0</v>
      </c>
      <c r="G147" s="173">
        <v>0</v>
      </c>
      <c r="H147" s="173">
        <v>0</v>
      </c>
      <c r="I147" s="172">
        <v>7.5</v>
      </c>
      <c r="J147" s="173">
        <v>15</v>
      </c>
      <c r="K147" s="173">
        <v>82.5</v>
      </c>
      <c r="L147" s="172">
        <v>45</v>
      </c>
    </row>
    <row r="148" spans="1:12" ht="28.5">
      <c r="A148" s="170">
        <v>140</v>
      </c>
      <c r="B148" s="171" t="s">
        <v>1257</v>
      </c>
      <c r="C148" s="170" t="s">
        <v>86</v>
      </c>
      <c r="D148" s="170">
        <v>70</v>
      </c>
      <c r="E148" s="172">
        <v>0</v>
      </c>
      <c r="F148" s="172">
        <v>0</v>
      </c>
      <c r="G148" s="173">
        <v>0</v>
      </c>
      <c r="H148" s="173">
        <v>0</v>
      </c>
      <c r="I148" s="172">
        <v>3.5</v>
      </c>
      <c r="J148" s="173">
        <v>7</v>
      </c>
      <c r="K148" s="173">
        <v>38.5</v>
      </c>
      <c r="L148" s="172">
        <v>21</v>
      </c>
    </row>
    <row r="149" spans="1:12">
      <c r="A149" s="170">
        <v>141</v>
      </c>
      <c r="B149" s="171" t="s">
        <v>1319</v>
      </c>
      <c r="C149" s="170" t="s">
        <v>56</v>
      </c>
      <c r="D149" s="170">
        <v>53.04</v>
      </c>
      <c r="E149" s="172">
        <v>0</v>
      </c>
      <c r="F149" s="172">
        <v>0</v>
      </c>
      <c r="G149" s="173">
        <v>0</v>
      </c>
      <c r="H149" s="173">
        <v>0</v>
      </c>
      <c r="I149" s="172">
        <v>2.6520000000000001</v>
      </c>
      <c r="J149" s="173">
        <v>5.3040000000000003</v>
      </c>
      <c r="K149" s="173">
        <v>29.172000000000001</v>
      </c>
      <c r="L149" s="172">
        <v>15.912000000000001</v>
      </c>
    </row>
    <row r="150" spans="1:12">
      <c r="A150" s="170">
        <v>142</v>
      </c>
      <c r="B150" s="171" t="s">
        <v>1321</v>
      </c>
      <c r="C150" s="170" t="s">
        <v>56</v>
      </c>
      <c r="D150" s="170">
        <v>19.032</v>
      </c>
      <c r="E150" s="172">
        <v>0</v>
      </c>
      <c r="F150" s="172">
        <v>0</v>
      </c>
      <c r="G150" s="173">
        <v>0</v>
      </c>
      <c r="H150" s="173">
        <v>0</v>
      </c>
      <c r="I150" s="172">
        <v>0.9516</v>
      </c>
      <c r="J150" s="173">
        <v>1.9032</v>
      </c>
      <c r="K150" s="173">
        <v>10.467599999999999</v>
      </c>
      <c r="L150" s="172">
        <v>5.7096</v>
      </c>
    </row>
    <row r="151" spans="1:12">
      <c r="A151" s="170">
        <v>143</v>
      </c>
      <c r="B151" s="171" t="s">
        <v>2248</v>
      </c>
      <c r="C151" s="170" t="s">
        <v>56</v>
      </c>
      <c r="D151" s="170">
        <v>1.2682</v>
      </c>
      <c r="E151" s="172">
        <v>0.43055997304742799</v>
      </c>
      <c r="F151" s="172">
        <v>3.3859104007417498E-2</v>
      </c>
      <c r="G151" s="173">
        <v>6.18440924681131E-2</v>
      </c>
      <c r="H151" s="173">
        <v>9.1450328859338598E-2</v>
      </c>
      <c r="I151" s="172">
        <v>0.17991597259025699</v>
      </c>
      <c r="J151" s="173">
        <v>0.26166899274900501</v>
      </c>
      <c r="K151" s="173">
        <v>0.17182597621760001</v>
      </c>
      <c r="L151" s="172">
        <v>3.7075560060840701E-2</v>
      </c>
    </row>
    <row r="152" spans="1:12">
      <c r="A152" s="170">
        <v>144</v>
      </c>
      <c r="B152" s="171" t="s">
        <v>1016</v>
      </c>
      <c r="C152" s="170" t="s">
        <v>56</v>
      </c>
      <c r="D152" s="170">
        <v>35.630231999999999</v>
      </c>
      <c r="E152" s="172">
        <v>0</v>
      </c>
      <c r="F152" s="172">
        <v>0</v>
      </c>
      <c r="G152" s="173">
        <v>0</v>
      </c>
      <c r="H152" s="173">
        <v>3.5630231999999999</v>
      </c>
      <c r="I152" s="172">
        <v>16.033604400000002</v>
      </c>
      <c r="J152" s="173">
        <v>14.2520928</v>
      </c>
      <c r="K152" s="173">
        <v>1.7815116</v>
      </c>
      <c r="L152" s="172">
        <v>0</v>
      </c>
    </row>
    <row r="153" spans="1:12">
      <c r="A153" s="170">
        <v>145</v>
      </c>
      <c r="B153" s="171" t="s">
        <v>1018</v>
      </c>
      <c r="C153" s="170" t="s">
        <v>56</v>
      </c>
      <c r="D153" s="170">
        <v>41.568604000000001</v>
      </c>
      <c r="E153" s="172">
        <v>0</v>
      </c>
      <c r="F153" s="172">
        <v>0</v>
      </c>
      <c r="G153" s="173">
        <v>0</v>
      </c>
      <c r="H153" s="173">
        <v>4.1568604000000002</v>
      </c>
      <c r="I153" s="172">
        <v>18.705871800000001</v>
      </c>
      <c r="J153" s="173">
        <v>16.627441600000001</v>
      </c>
      <c r="K153" s="173">
        <v>2.0784302000000001</v>
      </c>
      <c r="L153" s="172">
        <v>0</v>
      </c>
    </row>
    <row r="154" spans="1:12" ht="28.5">
      <c r="A154" s="170">
        <v>146</v>
      </c>
      <c r="B154" s="171" t="s">
        <v>847</v>
      </c>
      <c r="C154" s="170" t="s">
        <v>56</v>
      </c>
      <c r="D154" s="170">
        <v>7759.6912830000001</v>
      </c>
      <c r="E154" s="172">
        <v>0.316749480250689</v>
      </c>
      <c r="F154" s="172">
        <v>719.03886908181801</v>
      </c>
      <c r="G154" s="173">
        <v>3565.7185567608999</v>
      </c>
      <c r="H154" s="173">
        <v>3332.64025714128</v>
      </c>
      <c r="I154" s="172">
        <v>41.274172388474298</v>
      </c>
      <c r="J154" s="173">
        <v>28.716129368854599</v>
      </c>
      <c r="K154" s="173">
        <v>45.0375131268909</v>
      </c>
      <c r="L154" s="172">
        <v>26.949034651537101</v>
      </c>
    </row>
    <row r="155" spans="1:12" ht="28.5">
      <c r="A155" s="170">
        <v>147</v>
      </c>
      <c r="B155" s="171" t="s">
        <v>2122</v>
      </c>
      <c r="C155" s="170" t="s">
        <v>56</v>
      </c>
      <c r="D155" s="170">
        <v>50.641199999999998</v>
      </c>
      <c r="E155" s="172">
        <v>1.9152144140948999</v>
      </c>
      <c r="F155" s="172">
        <v>0.15061187314827601</v>
      </c>
      <c r="G155" s="173">
        <v>0.27509453905623699</v>
      </c>
      <c r="H155" s="173">
        <v>0.40678883075327299</v>
      </c>
      <c r="I155" s="172">
        <v>3.05030120215751</v>
      </c>
      <c r="J155" s="173">
        <v>5.6639545197095797</v>
      </c>
      <c r="K155" s="173">
        <v>25.514315326477501</v>
      </c>
      <c r="L155" s="172">
        <v>13.6649192946028</v>
      </c>
    </row>
    <row r="156" spans="1:12">
      <c r="A156" s="170">
        <v>148</v>
      </c>
      <c r="B156" s="171" t="s">
        <v>1449</v>
      </c>
      <c r="C156" s="170" t="s">
        <v>56</v>
      </c>
      <c r="D156" s="170">
        <v>0.79120000000000001</v>
      </c>
      <c r="E156" s="172">
        <v>0.26861618883072502</v>
      </c>
      <c r="F156" s="172">
        <v>2.1123894567630301E-2</v>
      </c>
      <c r="G156" s="173">
        <v>3.85830673086036E-2</v>
      </c>
      <c r="H156" s="173">
        <v>5.7053698307450502E-2</v>
      </c>
      <c r="I156" s="172">
        <v>0.112245322120653</v>
      </c>
      <c r="J156" s="173">
        <v>0.16324909877228599</v>
      </c>
      <c r="K156" s="173">
        <v>0.107198164629684</v>
      </c>
      <c r="L156" s="172">
        <v>2.3130565462968902E-2</v>
      </c>
    </row>
    <row r="157" spans="1:12" ht="28.5">
      <c r="A157" s="170">
        <v>149</v>
      </c>
      <c r="B157" s="171" t="s">
        <v>1451</v>
      </c>
      <c r="C157" s="170" t="s">
        <v>56</v>
      </c>
      <c r="D157" s="170">
        <v>0.79120000000000001</v>
      </c>
      <c r="E157" s="172">
        <v>0.26861618883072502</v>
      </c>
      <c r="F157" s="172">
        <v>2.1123894567630301E-2</v>
      </c>
      <c r="G157" s="173">
        <v>3.85830673086036E-2</v>
      </c>
      <c r="H157" s="173">
        <v>5.7053698307450502E-2</v>
      </c>
      <c r="I157" s="172">
        <v>0.112245322120653</v>
      </c>
      <c r="J157" s="173">
        <v>0.16324909877228599</v>
      </c>
      <c r="K157" s="173">
        <v>0.107198164629684</v>
      </c>
      <c r="L157" s="172">
        <v>2.3130565462968902E-2</v>
      </c>
    </row>
    <row r="158" spans="1:12" ht="42.75">
      <c r="A158" s="170">
        <v>150</v>
      </c>
      <c r="B158" s="171" t="s">
        <v>2190</v>
      </c>
      <c r="C158" s="170" t="s">
        <v>1524</v>
      </c>
      <c r="D158" s="170">
        <v>0.67859999999999998</v>
      </c>
      <c r="E158" s="172">
        <v>0.230387949621499</v>
      </c>
      <c r="F158" s="172">
        <v>1.8117637580376499E-2</v>
      </c>
      <c r="G158" s="173">
        <v>3.3092099943905898E-2</v>
      </c>
      <c r="H158" s="173">
        <v>4.8934074407780498E-2</v>
      </c>
      <c r="I158" s="172">
        <v>9.6271076328456606E-2</v>
      </c>
      <c r="J158" s="173">
        <v>0.14001622652537099</v>
      </c>
      <c r="K158" s="173">
        <v>9.1942207428846498E-2</v>
      </c>
      <c r="L158" s="172">
        <v>1.98387281637648E-2</v>
      </c>
    </row>
    <row r="159" spans="1:12" ht="42.75">
      <c r="A159" s="170">
        <v>151</v>
      </c>
      <c r="B159" s="171" t="s">
        <v>2102</v>
      </c>
      <c r="C159" s="170" t="s">
        <v>1524</v>
      </c>
      <c r="D159" s="170">
        <v>3.9997440000000002</v>
      </c>
      <c r="E159" s="172">
        <v>0</v>
      </c>
      <c r="F159" s="172">
        <v>0</v>
      </c>
      <c r="G159" s="173">
        <v>0</v>
      </c>
      <c r="H159" s="173">
        <v>0</v>
      </c>
      <c r="I159" s="172">
        <v>0.1999872</v>
      </c>
      <c r="J159" s="173">
        <v>2.7998208</v>
      </c>
      <c r="K159" s="173">
        <v>0.99993600000000005</v>
      </c>
      <c r="L159" s="172">
        <v>0</v>
      </c>
    </row>
    <row r="160" spans="1:12" ht="42.75">
      <c r="A160" s="170">
        <v>152</v>
      </c>
      <c r="B160" s="171" t="s">
        <v>1525</v>
      </c>
      <c r="C160" s="170" t="s">
        <v>1524</v>
      </c>
      <c r="D160" s="170">
        <v>1.042</v>
      </c>
      <c r="E160" s="172">
        <v>0.35376398984026203</v>
      </c>
      <c r="F160" s="172">
        <v>2.7819891480625299E-2</v>
      </c>
      <c r="G160" s="173">
        <v>5.0813392486811097E-2</v>
      </c>
      <c r="H160" s="173">
        <v>7.5138970723411802E-2</v>
      </c>
      <c r="I160" s="172">
        <v>0.147825613814105</v>
      </c>
      <c r="J160" s="173">
        <v>0.21499691724054801</v>
      </c>
      <c r="K160" s="173">
        <v>0.14117857374131801</v>
      </c>
      <c r="L160" s="172">
        <v>3.04626506729191E-2</v>
      </c>
    </row>
    <row r="161" spans="1:12">
      <c r="A161" s="170">
        <v>153</v>
      </c>
      <c r="B161" s="171" t="s">
        <v>1034</v>
      </c>
      <c r="C161" s="170" t="s">
        <v>1033</v>
      </c>
      <c r="D161" s="170">
        <v>199.92</v>
      </c>
      <c r="E161" s="172">
        <v>0</v>
      </c>
      <c r="F161" s="172">
        <v>0</v>
      </c>
      <c r="G161" s="173">
        <v>0</v>
      </c>
      <c r="H161" s="173">
        <v>19.992000000000001</v>
      </c>
      <c r="I161" s="172">
        <v>89.963999999999999</v>
      </c>
      <c r="J161" s="173">
        <v>79.968000000000004</v>
      </c>
      <c r="K161" s="173">
        <v>9.9960000000000004</v>
      </c>
      <c r="L161" s="172">
        <v>0</v>
      </c>
    </row>
    <row r="162" spans="1:12" ht="28.5">
      <c r="A162" s="170">
        <v>154</v>
      </c>
      <c r="B162" s="171" t="s">
        <v>1453</v>
      </c>
      <c r="C162" s="170" t="s">
        <v>56</v>
      </c>
      <c r="D162" s="170">
        <v>0.2016</v>
      </c>
      <c r="E162" s="172">
        <v>6.8444165404795407E-2</v>
      </c>
      <c r="F162" s="172">
        <v>5.3824281405893204E-3</v>
      </c>
      <c r="G162" s="173">
        <v>9.8310747843964597E-3</v>
      </c>
      <c r="H162" s="173">
        <v>1.45374438558923E-2</v>
      </c>
      <c r="I162" s="172">
        <v>2.8600425858851801E-2</v>
      </c>
      <c r="J162" s="173">
        <v>4.1596332548651201E-2</v>
      </c>
      <c r="K162" s="173">
        <v>2.7314395840930501E-2</v>
      </c>
      <c r="L162" s="172">
        <v>5.8937335658929904E-3</v>
      </c>
    </row>
    <row r="163" spans="1:12" ht="28.5">
      <c r="A163" s="170">
        <v>155</v>
      </c>
      <c r="B163" s="171" t="s">
        <v>1811</v>
      </c>
      <c r="C163" s="170" t="s">
        <v>56</v>
      </c>
      <c r="D163" s="170">
        <v>1</v>
      </c>
      <c r="E163" s="172">
        <v>0</v>
      </c>
      <c r="F163" s="172">
        <v>0</v>
      </c>
      <c r="G163" s="173">
        <v>0</v>
      </c>
      <c r="H163" s="173">
        <v>0</v>
      </c>
      <c r="I163" s="172">
        <v>0</v>
      </c>
      <c r="J163" s="173">
        <v>1</v>
      </c>
      <c r="K163" s="173">
        <v>0</v>
      </c>
      <c r="L163" s="172">
        <v>0</v>
      </c>
    </row>
    <row r="164" spans="1:12">
      <c r="A164" s="170">
        <v>156</v>
      </c>
      <c r="B164" s="171" t="s">
        <v>1808</v>
      </c>
      <c r="C164" s="170" t="s">
        <v>56</v>
      </c>
      <c r="D164" s="170">
        <v>1</v>
      </c>
      <c r="E164" s="172">
        <v>0</v>
      </c>
      <c r="F164" s="172">
        <v>0</v>
      </c>
      <c r="G164" s="173">
        <v>0</v>
      </c>
      <c r="H164" s="173">
        <v>0</v>
      </c>
      <c r="I164" s="172">
        <v>0</v>
      </c>
      <c r="J164" s="173">
        <v>1</v>
      </c>
      <c r="K164" s="173">
        <v>0</v>
      </c>
      <c r="L164" s="172">
        <v>0</v>
      </c>
    </row>
    <row r="165" spans="1:12">
      <c r="A165" s="170">
        <v>157</v>
      </c>
      <c r="B165" s="171" t="s">
        <v>1037</v>
      </c>
      <c r="C165" s="170" t="s">
        <v>1036</v>
      </c>
      <c r="D165" s="170">
        <v>199.92</v>
      </c>
      <c r="E165" s="172">
        <v>0</v>
      </c>
      <c r="F165" s="172">
        <v>0</v>
      </c>
      <c r="G165" s="173">
        <v>0</v>
      </c>
      <c r="H165" s="173">
        <v>19.992000000000001</v>
      </c>
      <c r="I165" s="172">
        <v>89.963999999999999</v>
      </c>
      <c r="J165" s="173">
        <v>79.968000000000004</v>
      </c>
      <c r="K165" s="173">
        <v>9.9960000000000004</v>
      </c>
      <c r="L165" s="172">
        <v>0</v>
      </c>
    </row>
    <row r="166" spans="1:12">
      <c r="A166" s="170">
        <v>158</v>
      </c>
      <c r="B166" s="171" t="s">
        <v>1208</v>
      </c>
      <c r="C166" s="170" t="s">
        <v>56</v>
      </c>
      <c r="D166" s="170">
        <v>59.851534000000001</v>
      </c>
      <c r="E166" s="172">
        <v>0.37092052483314902</v>
      </c>
      <c r="F166" s="172">
        <v>2.9169076121778801E-2</v>
      </c>
      <c r="G166" s="173">
        <v>5.32776957266657E-2</v>
      </c>
      <c r="H166" s="173">
        <v>7.8782994472487503E-2</v>
      </c>
      <c r="I166" s="172">
        <v>3.0929447304825102</v>
      </c>
      <c r="J166" s="173">
        <v>6.1013236487336702</v>
      </c>
      <c r="K166" s="173">
        <v>32.465475328103501</v>
      </c>
      <c r="L166" s="172">
        <v>17.659640001526199</v>
      </c>
    </row>
    <row r="167" spans="1:12">
      <c r="A167" s="170">
        <v>159</v>
      </c>
      <c r="B167" s="171" t="s">
        <v>635</v>
      </c>
      <c r="C167" s="170" t="s">
        <v>86</v>
      </c>
      <c r="D167" s="170">
        <v>3</v>
      </c>
      <c r="E167" s="172">
        <v>0</v>
      </c>
      <c r="F167" s="172">
        <v>0</v>
      </c>
      <c r="G167" s="173">
        <v>0</v>
      </c>
      <c r="H167" s="173">
        <v>0</v>
      </c>
      <c r="I167" s="172">
        <v>0.354095623816292</v>
      </c>
      <c r="J167" s="173">
        <v>0.70819124763258301</v>
      </c>
      <c r="K167" s="173">
        <v>1.3081912476325801</v>
      </c>
      <c r="L167" s="172">
        <v>0.629521880918542</v>
      </c>
    </row>
    <row r="168" spans="1:12">
      <c r="A168" s="170">
        <v>160</v>
      </c>
      <c r="B168" s="171" t="s">
        <v>2282</v>
      </c>
      <c r="C168" s="170" t="s">
        <v>56</v>
      </c>
      <c r="D168" s="170">
        <v>0.24587300000000001</v>
      </c>
      <c r="E168" s="172">
        <v>8.3475060915541993E-2</v>
      </c>
      <c r="F168" s="172">
        <v>6.5644531458884797E-3</v>
      </c>
      <c r="G168" s="173">
        <v>1.19900587820631E-2</v>
      </c>
      <c r="H168" s="173">
        <v>1.77299847875983E-2</v>
      </c>
      <c r="I168" s="172">
        <v>3.4881312039650197E-2</v>
      </c>
      <c r="J168" s="173">
        <v>5.0731225559198997E-2</v>
      </c>
      <c r="K168" s="173">
        <v>3.3312859368041202E-2</v>
      </c>
      <c r="L168" s="172">
        <v>7.18804540201789E-3</v>
      </c>
    </row>
    <row r="169" spans="1:12">
      <c r="A169" s="170">
        <v>161</v>
      </c>
      <c r="B169" s="171" t="s">
        <v>2290</v>
      </c>
      <c r="C169" s="170" t="s">
        <v>56</v>
      </c>
      <c r="D169" s="170">
        <v>4.0809999999999999E-2</v>
      </c>
      <c r="E169" s="172">
        <v>1.3855190427429101E-2</v>
      </c>
      <c r="F169" s="172">
        <v>1.0895679187373499E-3</v>
      </c>
      <c r="G169" s="173">
        <v>1.9901099303135899E-3</v>
      </c>
      <c r="H169" s="173">
        <v>2.9428228361059799E-3</v>
      </c>
      <c r="I169" s="172">
        <v>5.7896000957328502E-3</v>
      </c>
      <c r="J169" s="173">
        <v>8.4203687068971095E-3</v>
      </c>
      <c r="K169" s="173">
        <v>5.5292683247439196E-3</v>
      </c>
      <c r="L169" s="172">
        <v>1.19307176004014E-3</v>
      </c>
    </row>
    <row r="170" spans="1:12" ht="28.5">
      <c r="A170" s="170">
        <v>162</v>
      </c>
      <c r="B170" s="171" t="s">
        <v>2230</v>
      </c>
      <c r="C170" s="170" t="s">
        <v>56</v>
      </c>
      <c r="D170" s="170">
        <v>5.3406799999999999</v>
      </c>
      <c r="E170" s="172">
        <v>0</v>
      </c>
      <c r="F170" s="172">
        <v>0</v>
      </c>
      <c r="G170" s="173">
        <v>0</v>
      </c>
      <c r="H170" s="173">
        <v>0.53406799999999999</v>
      </c>
      <c r="I170" s="172">
        <v>2.4033060000000002</v>
      </c>
      <c r="J170" s="173">
        <v>2.1362719999999999</v>
      </c>
      <c r="K170" s="173">
        <v>0.26703399999999999</v>
      </c>
      <c r="L170" s="172">
        <v>0</v>
      </c>
    </row>
    <row r="171" spans="1:12">
      <c r="A171" s="170">
        <v>163</v>
      </c>
      <c r="B171" s="171" t="s">
        <v>1340</v>
      </c>
      <c r="C171" s="170" t="s">
        <v>56</v>
      </c>
      <c r="D171" s="170">
        <v>0.99960000000000004</v>
      </c>
      <c r="E171" s="172">
        <v>0</v>
      </c>
      <c r="F171" s="172">
        <v>0</v>
      </c>
      <c r="G171" s="173">
        <v>0</v>
      </c>
      <c r="H171" s="173">
        <v>0</v>
      </c>
      <c r="I171" s="172">
        <v>4.9979999999999997E-2</v>
      </c>
      <c r="J171" s="173">
        <v>9.9959999999999993E-2</v>
      </c>
      <c r="K171" s="173">
        <v>0.54978000000000005</v>
      </c>
      <c r="L171" s="172">
        <v>0.29987999999999998</v>
      </c>
    </row>
    <row r="172" spans="1:12" ht="28.5">
      <c r="A172" s="170">
        <v>164</v>
      </c>
      <c r="B172" s="171" t="s">
        <v>1455</v>
      </c>
      <c r="C172" s="170" t="s">
        <v>117</v>
      </c>
      <c r="D172" s="170">
        <v>42.690600000000003</v>
      </c>
      <c r="E172" s="172">
        <v>14.4936631330851</v>
      </c>
      <c r="F172" s="172">
        <v>1.1397772161638999</v>
      </c>
      <c r="G172" s="173">
        <v>2.08181786304938</v>
      </c>
      <c r="H172" s="173">
        <v>3.0784335350910599</v>
      </c>
      <c r="I172" s="172">
        <v>6.0563955365570399</v>
      </c>
      <c r="J172" s="173">
        <v>8.8083948130032308</v>
      </c>
      <c r="K172" s="173">
        <v>5.7840671978513303</v>
      </c>
      <c r="L172" s="172">
        <v>1.24805070519896</v>
      </c>
    </row>
    <row r="173" spans="1:12">
      <c r="A173" s="170">
        <v>165</v>
      </c>
      <c r="B173" s="171" t="s">
        <v>1395</v>
      </c>
      <c r="C173" s="170" t="s">
        <v>820</v>
      </c>
      <c r="D173" s="170">
        <v>5.1427199999999997</v>
      </c>
      <c r="E173" s="172">
        <v>0</v>
      </c>
      <c r="F173" s="172">
        <v>0</v>
      </c>
      <c r="G173" s="173">
        <v>0</v>
      </c>
      <c r="H173" s="173">
        <v>0</v>
      </c>
      <c r="I173" s="172">
        <v>0</v>
      </c>
      <c r="J173" s="173">
        <v>0</v>
      </c>
      <c r="K173" s="173">
        <v>4.6284479999999997</v>
      </c>
      <c r="L173" s="172">
        <v>0.51427199999999995</v>
      </c>
    </row>
    <row r="174" spans="1:12">
      <c r="A174" s="170">
        <v>166</v>
      </c>
      <c r="B174" s="171" t="s">
        <v>1317</v>
      </c>
      <c r="C174" s="170" t="s">
        <v>56</v>
      </c>
      <c r="D174" s="170">
        <v>156</v>
      </c>
      <c r="E174" s="172">
        <v>0</v>
      </c>
      <c r="F174" s="172">
        <v>0</v>
      </c>
      <c r="G174" s="173">
        <v>0</v>
      </c>
      <c r="H174" s="173">
        <v>0</v>
      </c>
      <c r="I174" s="172">
        <v>8</v>
      </c>
      <c r="J174" s="173">
        <v>16</v>
      </c>
      <c r="K174" s="173">
        <v>85</v>
      </c>
      <c r="L174" s="172">
        <v>47</v>
      </c>
    </row>
    <row r="175" spans="1:12">
      <c r="A175" s="170">
        <v>167</v>
      </c>
      <c r="B175" s="171" t="s">
        <v>2166</v>
      </c>
      <c r="C175" s="170" t="s">
        <v>56</v>
      </c>
      <c r="D175" s="170">
        <v>16.194320000000001</v>
      </c>
      <c r="E175" s="172">
        <v>0</v>
      </c>
      <c r="F175" s="172">
        <v>0</v>
      </c>
      <c r="G175" s="173">
        <v>0</v>
      </c>
      <c r="H175" s="173">
        <v>1.619432</v>
      </c>
      <c r="I175" s="172">
        <v>7.2874439999999998</v>
      </c>
      <c r="J175" s="173">
        <v>6.4777279999999999</v>
      </c>
      <c r="K175" s="173">
        <v>0.80971599999999999</v>
      </c>
      <c r="L175" s="172">
        <v>0</v>
      </c>
    </row>
    <row r="176" spans="1:12">
      <c r="A176" s="170">
        <v>168</v>
      </c>
      <c r="B176" s="171" t="s">
        <v>2294</v>
      </c>
      <c r="C176" s="170" t="s">
        <v>820</v>
      </c>
      <c r="D176" s="170">
        <v>5.2107000000000001E-2</v>
      </c>
      <c r="E176" s="172">
        <v>4.9397946757925295E-4</v>
      </c>
      <c r="F176" s="172">
        <v>3.8846393574193703E-5</v>
      </c>
      <c r="G176" s="173">
        <v>7.0953441524289904E-5</v>
      </c>
      <c r="H176" s="173">
        <v>1.04920539733747E-4</v>
      </c>
      <c r="I176" s="172">
        <v>5.4509213814073398E-3</v>
      </c>
      <c r="J176" s="173">
        <v>1.0789220861073701E-2</v>
      </c>
      <c r="K176" s="173">
        <v>2.3513344383346901E-2</v>
      </c>
      <c r="L176" s="172">
        <v>1.16438135317605E-2</v>
      </c>
    </row>
    <row r="177" spans="1:12">
      <c r="A177" s="170">
        <v>169</v>
      </c>
      <c r="B177" s="171" t="s">
        <v>1405</v>
      </c>
      <c r="C177" s="170" t="s">
        <v>117</v>
      </c>
      <c r="D177" s="170">
        <v>15.46</v>
      </c>
      <c r="E177" s="172">
        <v>0</v>
      </c>
      <c r="F177" s="172">
        <v>0</v>
      </c>
      <c r="G177" s="173">
        <v>0</v>
      </c>
      <c r="H177" s="173">
        <v>0</v>
      </c>
      <c r="I177" s="172">
        <v>0</v>
      </c>
      <c r="J177" s="173">
        <v>0</v>
      </c>
      <c r="K177" s="173">
        <v>4.6379999999999999</v>
      </c>
      <c r="L177" s="172">
        <v>10.821999999999999</v>
      </c>
    </row>
    <row r="178" spans="1:12" ht="28.5">
      <c r="A178" s="170">
        <v>170</v>
      </c>
      <c r="B178" s="171" t="s">
        <v>2116</v>
      </c>
      <c r="C178" s="170" t="s">
        <v>86</v>
      </c>
      <c r="D178" s="170">
        <v>44.797133000000002</v>
      </c>
      <c r="E178" s="172">
        <v>0</v>
      </c>
      <c r="F178" s="172">
        <v>0</v>
      </c>
      <c r="G178" s="173">
        <v>0</v>
      </c>
      <c r="H178" s="173">
        <v>0</v>
      </c>
      <c r="I178" s="172">
        <v>2.2398566500000001</v>
      </c>
      <c r="J178" s="173">
        <v>31.357993100000002</v>
      </c>
      <c r="K178" s="173">
        <v>11.199283250000001</v>
      </c>
      <c r="L178" s="172">
        <v>0</v>
      </c>
    </row>
    <row r="179" spans="1:12" ht="28.5">
      <c r="A179" s="170">
        <v>171</v>
      </c>
      <c r="B179" s="171" t="s">
        <v>1762</v>
      </c>
      <c r="C179" s="170" t="s">
        <v>56</v>
      </c>
      <c r="D179" s="170">
        <v>12.678599999999999</v>
      </c>
      <c r="E179" s="172">
        <v>0.230387949621499</v>
      </c>
      <c r="F179" s="172">
        <v>1.8117637580376499E-2</v>
      </c>
      <c r="G179" s="173">
        <v>3.3092099943905898E-2</v>
      </c>
      <c r="H179" s="173">
        <v>4.8934074407780498E-2</v>
      </c>
      <c r="I179" s="172">
        <v>1.51265357159362</v>
      </c>
      <c r="J179" s="173">
        <v>2.9727812170557</v>
      </c>
      <c r="K179" s="173">
        <v>5.3247071979591798</v>
      </c>
      <c r="L179" s="172">
        <v>2.5379262518379302</v>
      </c>
    </row>
    <row r="180" spans="1:12">
      <c r="A180" s="170">
        <v>172</v>
      </c>
      <c r="B180" s="171" t="s">
        <v>2168</v>
      </c>
      <c r="C180" s="170" t="s">
        <v>56</v>
      </c>
      <c r="D180" s="170">
        <v>4.9222000000000001</v>
      </c>
      <c r="E180" s="172">
        <v>0.65259610486655595</v>
      </c>
      <c r="F180" s="172">
        <v>5.1319957201591201E-2</v>
      </c>
      <c r="G180" s="173">
        <v>9.3736567215113503E-2</v>
      </c>
      <c r="H180" s="173">
        <v>0.138610488987085</v>
      </c>
      <c r="I180" s="172">
        <v>0.42269711600141402</v>
      </c>
      <c r="J180" s="173">
        <v>0.69660947631457104</v>
      </c>
      <c r="K180" s="173">
        <v>1.9104351770110899</v>
      </c>
      <c r="L180" s="172">
        <v>0.95619511240257704</v>
      </c>
    </row>
    <row r="181" spans="1:12" ht="28.5">
      <c r="A181" s="170">
        <v>173</v>
      </c>
      <c r="B181" s="171" t="s">
        <v>1650</v>
      </c>
      <c r="C181" s="170" t="s">
        <v>56</v>
      </c>
      <c r="D181" s="170">
        <v>20</v>
      </c>
      <c r="E181" s="172">
        <v>6</v>
      </c>
      <c r="F181" s="172">
        <v>1</v>
      </c>
      <c r="G181" s="173">
        <v>1</v>
      </c>
      <c r="H181" s="173">
        <v>1</v>
      </c>
      <c r="I181" s="172">
        <v>3</v>
      </c>
      <c r="J181" s="173">
        <v>4</v>
      </c>
      <c r="K181" s="173">
        <v>3</v>
      </c>
      <c r="L181" s="172">
        <v>1</v>
      </c>
    </row>
    <row r="182" spans="1:12">
      <c r="A182" s="170">
        <v>174</v>
      </c>
      <c r="B182" s="171" t="s">
        <v>2054</v>
      </c>
      <c r="C182" s="170" t="s">
        <v>56</v>
      </c>
      <c r="D182" s="170">
        <v>4.9462289999999998</v>
      </c>
      <c r="E182" s="172">
        <v>1.6792684315773601</v>
      </c>
      <c r="F182" s="172">
        <v>0.13205715356844699</v>
      </c>
      <c r="G182" s="173">
        <v>0.24120410317336599</v>
      </c>
      <c r="H182" s="173">
        <v>0.35667423802523102</v>
      </c>
      <c r="I182" s="172">
        <v>0.70170761803275195</v>
      </c>
      <c r="J182" s="173">
        <v>1.02056044814376</v>
      </c>
      <c r="K182" s="173">
        <v>0.67015504377921598</v>
      </c>
      <c r="L182" s="172">
        <v>0.144601963699868</v>
      </c>
    </row>
    <row r="183" spans="1:12">
      <c r="A183" s="170">
        <v>175</v>
      </c>
      <c r="B183" s="171" t="s">
        <v>2250</v>
      </c>
      <c r="C183" s="170" t="s">
        <v>56</v>
      </c>
      <c r="D183" s="170">
        <v>7.063212</v>
      </c>
      <c r="E183" s="172">
        <v>2.39799429770405</v>
      </c>
      <c r="F183" s="172">
        <v>0.188577534879703</v>
      </c>
      <c r="G183" s="173">
        <v>0.34443931245062698</v>
      </c>
      <c r="H183" s="173">
        <v>0.50933059470369502</v>
      </c>
      <c r="I183" s="172">
        <v>1.0020380512467899</v>
      </c>
      <c r="J183" s="173">
        <v>1.4573596984802799</v>
      </c>
      <c r="K183" s="173">
        <v>0.95698099442663997</v>
      </c>
      <c r="L183" s="172">
        <v>0.206491516108225</v>
      </c>
    </row>
    <row r="184" spans="1:12">
      <c r="A184" s="170">
        <v>176</v>
      </c>
      <c r="B184" s="171" t="s">
        <v>2254</v>
      </c>
      <c r="C184" s="170" t="s">
        <v>56</v>
      </c>
      <c r="D184" s="170">
        <v>3.4434</v>
      </c>
      <c r="E184" s="172">
        <v>1.1690507894586899</v>
      </c>
      <c r="F184" s="172">
        <v>9.1933794937029994E-2</v>
      </c>
      <c r="G184" s="173">
        <v>0.16791826841562901</v>
      </c>
      <c r="H184" s="173">
        <v>0.24830473300287501</v>
      </c>
      <c r="I184" s="172">
        <v>0.48850548810699601</v>
      </c>
      <c r="J184" s="173">
        <v>0.71048021576401599</v>
      </c>
      <c r="K184" s="173">
        <v>0.46653963610446503</v>
      </c>
      <c r="L184" s="172">
        <v>0.100667074210297</v>
      </c>
    </row>
    <row r="185" spans="1:12" ht="28.5">
      <c r="A185" s="170">
        <v>177</v>
      </c>
      <c r="B185" s="171" t="s">
        <v>2198</v>
      </c>
      <c r="C185" s="170" t="s">
        <v>56</v>
      </c>
      <c r="D185" s="170">
        <v>3.4434</v>
      </c>
      <c r="E185" s="172">
        <v>1.1690507894586899</v>
      </c>
      <c r="F185" s="172">
        <v>9.1933794937029994E-2</v>
      </c>
      <c r="G185" s="173">
        <v>0.16791826841562901</v>
      </c>
      <c r="H185" s="173">
        <v>0.24830473300287501</v>
      </c>
      <c r="I185" s="172">
        <v>0.48850548810699601</v>
      </c>
      <c r="J185" s="173">
        <v>0.71048021576401599</v>
      </c>
      <c r="K185" s="173">
        <v>0.46653963610446503</v>
      </c>
      <c r="L185" s="172">
        <v>0.100667074210297</v>
      </c>
    </row>
    <row r="186" spans="1:12">
      <c r="A186" s="170">
        <v>178</v>
      </c>
      <c r="B186" s="171" t="s">
        <v>2288</v>
      </c>
      <c r="C186" s="170" t="s">
        <v>56</v>
      </c>
      <c r="D186" s="170">
        <v>0.22620000000000001</v>
      </c>
      <c r="E186" s="172">
        <v>7.6795983207166296E-2</v>
      </c>
      <c r="F186" s="172">
        <v>6.0392125267921797E-3</v>
      </c>
      <c r="G186" s="173">
        <v>1.1030699981301999E-2</v>
      </c>
      <c r="H186" s="173">
        <v>1.6311358135926799E-2</v>
      </c>
      <c r="I186" s="172">
        <v>3.2090358776152197E-2</v>
      </c>
      <c r="J186" s="173">
        <v>4.6672075508456902E-2</v>
      </c>
      <c r="K186" s="173">
        <v>3.0647402476282198E-2</v>
      </c>
      <c r="L186" s="172">
        <v>6.6129093879216004E-3</v>
      </c>
    </row>
    <row r="187" spans="1:12">
      <c r="A187" s="170">
        <v>179</v>
      </c>
      <c r="B187" s="171" t="s">
        <v>1554</v>
      </c>
      <c r="C187" s="170" t="s">
        <v>56</v>
      </c>
      <c r="D187" s="170">
        <v>0.45240000000000002</v>
      </c>
      <c r="E187" s="172">
        <v>0.15359196641433301</v>
      </c>
      <c r="F187" s="172">
        <v>1.2078425053584399E-2</v>
      </c>
      <c r="G187" s="173">
        <v>2.2061399962603999E-2</v>
      </c>
      <c r="H187" s="173">
        <v>3.2622716271853598E-2</v>
      </c>
      <c r="I187" s="172">
        <v>6.4180717552304395E-2</v>
      </c>
      <c r="J187" s="173">
        <v>9.3344151016913804E-2</v>
      </c>
      <c r="K187" s="173">
        <v>6.12948049525643E-2</v>
      </c>
      <c r="L187" s="172">
        <v>1.3225818775843201E-2</v>
      </c>
    </row>
    <row r="188" spans="1:12">
      <c r="A188" s="170">
        <v>180</v>
      </c>
      <c r="B188" s="171" t="s">
        <v>1552</v>
      </c>
      <c r="C188" s="170" t="s">
        <v>56</v>
      </c>
      <c r="D188" s="170">
        <v>0.22620000000000001</v>
      </c>
      <c r="E188" s="172">
        <v>7.6795983207166296E-2</v>
      </c>
      <c r="F188" s="172">
        <v>6.0392125267921797E-3</v>
      </c>
      <c r="G188" s="173">
        <v>1.1030699981301999E-2</v>
      </c>
      <c r="H188" s="173">
        <v>1.6311358135926799E-2</v>
      </c>
      <c r="I188" s="172">
        <v>3.2090358776152197E-2</v>
      </c>
      <c r="J188" s="173">
        <v>4.6672075508456902E-2</v>
      </c>
      <c r="K188" s="173">
        <v>3.0647402476282198E-2</v>
      </c>
      <c r="L188" s="172">
        <v>6.6129093879216004E-3</v>
      </c>
    </row>
    <row r="189" spans="1:12">
      <c r="A189" s="170">
        <v>181</v>
      </c>
      <c r="B189" s="171" t="s">
        <v>1733</v>
      </c>
      <c r="C189" s="170" t="s">
        <v>86</v>
      </c>
      <c r="D189" s="170">
        <v>1306.79</v>
      </c>
      <c r="E189" s="172">
        <v>0</v>
      </c>
      <c r="F189" s="172">
        <v>0</v>
      </c>
      <c r="G189" s="173">
        <v>0</v>
      </c>
      <c r="H189" s="173">
        <v>0</v>
      </c>
      <c r="I189" s="172">
        <v>0</v>
      </c>
      <c r="J189" s="173">
        <v>588.05550000000005</v>
      </c>
      <c r="K189" s="173">
        <v>718.73450000000003</v>
      </c>
      <c r="L189" s="172">
        <v>0</v>
      </c>
    </row>
    <row r="190" spans="1:12">
      <c r="A190" s="170">
        <v>182</v>
      </c>
      <c r="B190" s="171" t="s">
        <v>2240</v>
      </c>
      <c r="C190" s="170" t="s">
        <v>56</v>
      </c>
      <c r="D190" s="170">
        <v>0.4032</v>
      </c>
      <c r="E190" s="172">
        <v>0.13688833080959101</v>
      </c>
      <c r="F190" s="172">
        <v>1.0764856281178599E-2</v>
      </c>
      <c r="G190" s="173">
        <v>1.9662149568792898E-2</v>
      </c>
      <c r="H190" s="173">
        <v>2.9074887711784701E-2</v>
      </c>
      <c r="I190" s="172">
        <v>5.7200851717703602E-2</v>
      </c>
      <c r="J190" s="173">
        <v>8.3192665097302498E-2</v>
      </c>
      <c r="K190" s="173">
        <v>5.4628791681861098E-2</v>
      </c>
      <c r="L190" s="172">
        <v>1.1787467131786E-2</v>
      </c>
    </row>
    <row r="191" spans="1:12">
      <c r="A191" s="170">
        <v>183</v>
      </c>
      <c r="B191" s="171" t="s">
        <v>1190</v>
      </c>
      <c r="C191" s="170" t="s">
        <v>56</v>
      </c>
      <c r="D191" s="170">
        <v>12</v>
      </c>
      <c r="E191" s="172">
        <v>0</v>
      </c>
      <c r="F191" s="172">
        <v>0</v>
      </c>
      <c r="G191" s="173">
        <v>0</v>
      </c>
      <c r="H191" s="173">
        <v>0</v>
      </c>
      <c r="I191" s="172">
        <v>1</v>
      </c>
      <c r="J191" s="173">
        <v>1</v>
      </c>
      <c r="K191" s="173">
        <v>7</v>
      </c>
      <c r="L191" s="172">
        <v>3</v>
      </c>
    </row>
    <row r="192" spans="1:12">
      <c r="A192" s="170">
        <v>184</v>
      </c>
      <c r="B192" s="171" t="s">
        <v>1662</v>
      </c>
      <c r="C192" s="170" t="s">
        <v>56</v>
      </c>
      <c r="D192" s="170">
        <v>20</v>
      </c>
      <c r="E192" s="172">
        <v>6</v>
      </c>
      <c r="F192" s="172">
        <v>1</v>
      </c>
      <c r="G192" s="173">
        <v>1</v>
      </c>
      <c r="H192" s="173">
        <v>1</v>
      </c>
      <c r="I192" s="172">
        <v>3</v>
      </c>
      <c r="J192" s="173">
        <v>4</v>
      </c>
      <c r="K192" s="173">
        <v>3</v>
      </c>
      <c r="L192" s="172">
        <v>1</v>
      </c>
    </row>
    <row r="193" spans="1:12">
      <c r="A193" s="170">
        <v>185</v>
      </c>
      <c r="B193" s="171" t="s">
        <v>2128</v>
      </c>
      <c r="C193" s="170" t="s">
        <v>56</v>
      </c>
      <c r="D193" s="170">
        <v>1.2682</v>
      </c>
      <c r="E193" s="172">
        <v>0.43055997304742799</v>
      </c>
      <c r="F193" s="172">
        <v>3.3859104007417498E-2</v>
      </c>
      <c r="G193" s="173">
        <v>6.18440924681131E-2</v>
      </c>
      <c r="H193" s="173">
        <v>9.1450328859338598E-2</v>
      </c>
      <c r="I193" s="172">
        <v>0.17991597259025699</v>
      </c>
      <c r="J193" s="173">
        <v>0.26166899274900501</v>
      </c>
      <c r="K193" s="173">
        <v>0.17182597621760001</v>
      </c>
      <c r="L193" s="172">
        <v>3.7075560060840701E-2</v>
      </c>
    </row>
    <row r="194" spans="1:12">
      <c r="A194" s="170">
        <v>186</v>
      </c>
      <c r="B194" s="171" t="s">
        <v>1796</v>
      </c>
      <c r="C194" s="170" t="s">
        <v>56</v>
      </c>
      <c r="D194" s="170">
        <v>4.1978460000000002</v>
      </c>
      <c r="E194" s="172">
        <v>1.2364241567598799</v>
      </c>
      <c r="F194" s="172">
        <v>9.7232015843713507E-2</v>
      </c>
      <c r="G194" s="173">
        <v>0.177595537595512</v>
      </c>
      <c r="H194" s="173">
        <v>0.26261474085717301</v>
      </c>
      <c r="I194" s="172">
        <v>0.58228418712365504</v>
      </c>
      <c r="J194" s="173">
        <v>0.88267722485377498</v>
      </c>
      <c r="K194" s="173">
        <v>0.73587814711932198</v>
      </c>
      <c r="L194" s="172">
        <v>0.22313998984696801</v>
      </c>
    </row>
    <row r="195" spans="1:12">
      <c r="A195" s="170">
        <v>187</v>
      </c>
      <c r="B195" s="171" t="s">
        <v>1386</v>
      </c>
      <c r="C195" s="170" t="s">
        <v>56</v>
      </c>
      <c r="D195" s="170">
        <v>33.524000000000001</v>
      </c>
      <c r="E195" s="172">
        <v>0</v>
      </c>
      <c r="F195" s="172">
        <v>0</v>
      </c>
      <c r="G195" s="173">
        <v>0</v>
      </c>
      <c r="H195" s="173">
        <v>0</v>
      </c>
      <c r="I195" s="172">
        <v>0</v>
      </c>
      <c r="J195" s="173">
        <v>0</v>
      </c>
      <c r="K195" s="173">
        <v>30.171600000000002</v>
      </c>
      <c r="L195" s="172">
        <v>3.3523999999999998</v>
      </c>
    </row>
    <row r="196" spans="1:12" ht="42.75">
      <c r="A196" s="170">
        <v>188</v>
      </c>
      <c r="B196" s="171" t="s">
        <v>1196</v>
      </c>
      <c r="C196" s="170" t="s">
        <v>56</v>
      </c>
      <c r="D196" s="170">
        <v>11</v>
      </c>
      <c r="E196" s="172">
        <v>0</v>
      </c>
      <c r="F196" s="172">
        <v>0</v>
      </c>
      <c r="G196" s="173">
        <v>0</v>
      </c>
      <c r="H196" s="173">
        <v>0</v>
      </c>
      <c r="I196" s="172">
        <v>1</v>
      </c>
      <c r="J196" s="173">
        <v>1</v>
      </c>
      <c r="K196" s="173">
        <v>6</v>
      </c>
      <c r="L196" s="172">
        <v>3</v>
      </c>
    </row>
    <row r="197" spans="1:12" ht="28.5">
      <c r="A197" s="170">
        <v>189</v>
      </c>
      <c r="B197" s="171" t="s">
        <v>2050</v>
      </c>
      <c r="C197" s="170" t="s">
        <v>56</v>
      </c>
      <c r="D197" s="170">
        <v>6.1593999999999998</v>
      </c>
      <c r="E197" s="172">
        <v>2.0911457956066299</v>
      </c>
      <c r="F197" s="172">
        <v>0.164447062942192</v>
      </c>
      <c r="G197" s="173">
        <v>0.30036469259430298</v>
      </c>
      <c r="H197" s="173">
        <v>0.44415640717253602</v>
      </c>
      <c r="I197" s="172">
        <v>0.87381678092763804</v>
      </c>
      <c r="J197" s="173">
        <v>1.2708752514888999</v>
      </c>
      <c r="K197" s="173">
        <v>0.83452524673922401</v>
      </c>
      <c r="L197" s="172">
        <v>0.18006876252857801</v>
      </c>
    </row>
    <row r="198" spans="1:12" ht="28.5">
      <c r="A198" s="170">
        <v>190</v>
      </c>
      <c r="B198" s="171" t="s">
        <v>2220</v>
      </c>
      <c r="C198" s="170" t="s">
        <v>56</v>
      </c>
      <c r="D198" s="170">
        <v>0.2016</v>
      </c>
      <c r="E198" s="172">
        <v>6.8444165404795407E-2</v>
      </c>
      <c r="F198" s="172">
        <v>5.3824281405893204E-3</v>
      </c>
      <c r="G198" s="173">
        <v>9.8310747843964597E-3</v>
      </c>
      <c r="H198" s="173">
        <v>1.45374438558923E-2</v>
      </c>
      <c r="I198" s="172">
        <v>2.8600425858851801E-2</v>
      </c>
      <c r="J198" s="173">
        <v>4.1596332548651201E-2</v>
      </c>
      <c r="K198" s="173">
        <v>2.7314395840930501E-2</v>
      </c>
      <c r="L198" s="172">
        <v>5.8937335658929904E-3</v>
      </c>
    </row>
    <row r="199" spans="1:12">
      <c r="A199" s="170">
        <v>191</v>
      </c>
      <c r="B199" s="171" t="s">
        <v>2292</v>
      </c>
      <c r="C199" s="170" t="s">
        <v>56</v>
      </c>
      <c r="D199" s="170">
        <v>0.45240000000000002</v>
      </c>
      <c r="E199" s="172">
        <v>0.15359196641433301</v>
      </c>
      <c r="F199" s="172">
        <v>1.2078425053584399E-2</v>
      </c>
      <c r="G199" s="173">
        <v>2.2061399962603999E-2</v>
      </c>
      <c r="H199" s="173">
        <v>3.2622716271853598E-2</v>
      </c>
      <c r="I199" s="172">
        <v>6.4180717552304395E-2</v>
      </c>
      <c r="J199" s="173">
        <v>9.3344151016913804E-2</v>
      </c>
      <c r="K199" s="173">
        <v>6.12948049525643E-2</v>
      </c>
      <c r="L199" s="172">
        <v>1.3225818775843201E-2</v>
      </c>
    </row>
    <row r="200" spans="1:12">
      <c r="A200" s="170">
        <v>192</v>
      </c>
      <c r="B200" s="171" t="s">
        <v>2286</v>
      </c>
      <c r="C200" s="170" t="s">
        <v>56</v>
      </c>
      <c r="D200" s="170">
        <v>0.45240000000000002</v>
      </c>
      <c r="E200" s="172">
        <v>0.15359196641433301</v>
      </c>
      <c r="F200" s="172">
        <v>1.2078425053584399E-2</v>
      </c>
      <c r="G200" s="173">
        <v>2.2061399962603999E-2</v>
      </c>
      <c r="H200" s="173">
        <v>3.2622716271853598E-2</v>
      </c>
      <c r="I200" s="172">
        <v>6.4180717552304395E-2</v>
      </c>
      <c r="J200" s="173">
        <v>9.3344151016913804E-2</v>
      </c>
      <c r="K200" s="173">
        <v>6.12948049525643E-2</v>
      </c>
      <c r="L200" s="172">
        <v>1.3225818775843201E-2</v>
      </c>
    </row>
    <row r="201" spans="1:12">
      <c r="A201" s="170">
        <v>193</v>
      </c>
      <c r="B201" s="171" t="s">
        <v>2280</v>
      </c>
      <c r="C201" s="170" t="s">
        <v>56</v>
      </c>
      <c r="D201" s="170">
        <v>0.90480000000000005</v>
      </c>
      <c r="E201" s="172">
        <v>0.30718393282866502</v>
      </c>
      <c r="F201" s="172">
        <v>2.4156850107168702E-2</v>
      </c>
      <c r="G201" s="173">
        <v>4.4122799925207901E-2</v>
      </c>
      <c r="H201" s="173">
        <v>6.5245432543707294E-2</v>
      </c>
      <c r="I201" s="172">
        <v>0.12836143510460901</v>
      </c>
      <c r="J201" s="173">
        <v>0.186688302033828</v>
      </c>
      <c r="K201" s="173">
        <v>0.122589609905129</v>
      </c>
      <c r="L201" s="172">
        <v>2.6451637551686401E-2</v>
      </c>
    </row>
    <row r="202" spans="1:12" ht="28.5">
      <c r="A202" s="170">
        <v>194</v>
      </c>
      <c r="B202" s="171" t="s">
        <v>2046</v>
      </c>
      <c r="C202" s="170" t="s">
        <v>86</v>
      </c>
      <c r="D202" s="170">
        <v>59.4</v>
      </c>
      <c r="E202" s="172">
        <v>20.166584449627202</v>
      </c>
      <c r="F202" s="172">
        <v>1.58589400570935</v>
      </c>
      <c r="G202" s="173">
        <v>2.8966559632596698</v>
      </c>
      <c r="H202" s="173">
        <v>4.2833539932539901</v>
      </c>
      <c r="I202" s="172">
        <v>8.4269111905545504</v>
      </c>
      <c r="J202" s="173">
        <v>12.256062268799001</v>
      </c>
      <c r="K202" s="173">
        <v>8.0479916317027396</v>
      </c>
      <c r="L202" s="172">
        <v>1.7365464970934701</v>
      </c>
    </row>
    <row r="203" spans="1:12" ht="28.5">
      <c r="A203" s="170">
        <v>195</v>
      </c>
      <c r="B203" s="171" t="s">
        <v>1352</v>
      </c>
      <c r="C203" s="170" t="s">
        <v>117</v>
      </c>
      <c r="D203" s="170">
        <v>104.72</v>
      </c>
      <c r="E203" s="172">
        <v>0</v>
      </c>
      <c r="F203" s="172">
        <v>0</v>
      </c>
      <c r="G203" s="173">
        <v>20.943999999999999</v>
      </c>
      <c r="H203" s="173">
        <v>62.832000000000001</v>
      </c>
      <c r="I203" s="172">
        <v>20.943999999999999</v>
      </c>
      <c r="J203" s="173">
        <v>0</v>
      </c>
      <c r="K203" s="173">
        <v>0</v>
      </c>
      <c r="L203" s="172">
        <v>0</v>
      </c>
    </row>
    <row r="204" spans="1:12" ht="28.5">
      <c r="A204" s="170">
        <v>196</v>
      </c>
      <c r="B204" s="171" t="s">
        <v>1012</v>
      </c>
      <c r="C204" s="170" t="s">
        <v>56</v>
      </c>
      <c r="D204" s="170">
        <v>1484.5930000000001</v>
      </c>
      <c r="E204" s="172">
        <v>0</v>
      </c>
      <c r="F204" s="172">
        <v>0</v>
      </c>
      <c r="G204" s="173">
        <v>0</v>
      </c>
      <c r="H204" s="173">
        <v>148.45930000000001</v>
      </c>
      <c r="I204" s="172">
        <v>668.06685000000004</v>
      </c>
      <c r="J204" s="173">
        <v>593.83720000000005</v>
      </c>
      <c r="K204" s="173">
        <v>74.229650000000007</v>
      </c>
      <c r="L204" s="172">
        <v>0</v>
      </c>
    </row>
    <row r="205" spans="1:12">
      <c r="A205" s="170">
        <v>197</v>
      </c>
      <c r="B205" s="171" t="s">
        <v>1066</v>
      </c>
      <c r="C205" s="170" t="s">
        <v>157</v>
      </c>
      <c r="D205" s="170">
        <v>1931.71</v>
      </c>
      <c r="E205" s="172">
        <v>0</v>
      </c>
      <c r="F205" s="172">
        <v>0</v>
      </c>
      <c r="G205" s="173">
        <v>0</v>
      </c>
      <c r="H205" s="173">
        <v>193.17099999999999</v>
      </c>
      <c r="I205" s="172">
        <v>869.26949999999999</v>
      </c>
      <c r="J205" s="173">
        <v>772.68399999999997</v>
      </c>
      <c r="K205" s="173">
        <v>96.585499999999996</v>
      </c>
      <c r="L205" s="172">
        <v>0</v>
      </c>
    </row>
    <row r="206" spans="1:12">
      <c r="A206" s="170">
        <v>198</v>
      </c>
      <c r="B206" s="171" t="s">
        <v>1988</v>
      </c>
      <c r="C206" s="170" t="s">
        <v>56</v>
      </c>
      <c r="D206" s="170">
        <v>0.20089899999999999</v>
      </c>
      <c r="E206" s="172">
        <v>0.12787025000121699</v>
      </c>
      <c r="F206" s="172">
        <v>6.7601428458380505E-2</v>
      </c>
      <c r="G206" s="173">
        <v>0</v>
      </c>
      <c r="H206" s="173">
        <v>1.3568303851007101E-3</v>
      </c>
      <c r="I206" s="172">
        <v>1.3568303851007101E-3</v>
      </c>
      <c r="J206" s="173">
        <v>1.3568303851007101E-3</v>
      </c>
      <c r="K206" s="173">
        <v>1.0854643080805699E-3</v>
      </c>
      <c r="L206" s="172">
        <v>2.7136607702014199E-4</v>
      </c>
    </row>
    <row r="207" spans="1:12">
      <c r="A207" s="170">
        <v>199</v>
      </c>
      <c r="B207" s="171" t="s">
        <v>1383</v>
      </c>
      <c r="C207" s="170" t="s">
        <v>157</v>
      </c>
      <c r="D207" s="170">
        <v>3581.7922199999998</v>
      </c>
      <c r="E207" s="172">
        <v>0</v>
      </c>
      <c r="F207" s="172">
        <v>0</v>
      </c>
      <c r="G207" s="173">
        <v>0</v>
      </c>
      <c r="H207" s="173">
        <v>0</v>
      </c>
      <c r="I207" s="172">
        <v>0</v>
      </c>
      <c r="J207" s="173">
        <v>0</v>
      </c>
      <c r="K207" s="173">
        <v>3223.6129980000001</v>
      </c>
      <c r="L207" s="172">
        <v>358.17922199999998</v>
      </c>
    </row>
    <row r="208" spans="1:12">
      <c r="A208" s="170">
        <v>200</v>
      </c>
      <c r="B208" s="171" t="s">
        <v>2266</v>
      </c>
      <c r="C208" s="170" t="s">
        <v>157</v>
      </c>
      <c r="D208" s="170">
        <v>4.0800000000000003E-2</v>
      </c>
      <c r="E208" s="172">
        <v>1.38517953795419E-2</v>
      </c>
      <c r="F208" s="172">
        <v>1.0893009332144999E-3</v>
      </c>
      <c r="G208" s="173">
        <v>1.9896222777945199E-3</v>
      </c>
      <c r="H208" s="173">
        <v>2.9421017327401198E-3</v>
      </c>
      <c r="I208" s="172">
        <v>5.7881814238152501E-3</v>
      </c>
      <c r="J208" s="173">
        <v>8.4183053967508501E-3</v>
      </c>
      <c r="K208" s="173">
        <v>5.5279134439978504E-3</v>
      </c>
      <c r="L208" s="172">
        <v>1.1927794121450099E-3</v>
      </c>
    </row>
    <row r="209" spans="1:12">
      <c r="A209" s="170">
        <v>201</v>
      </c>
      <c r="B209" s="171" t="s">
        <v>1410</v>
      </c>
      <c r="C209" s="170" t="s">
        <v>86</v>
      </c>
      <c r="D209" s="170">
        <v>7.2661499999999997</v>
      </c>
      <c r="E209" s="172">
        <v>0</v>
      </c>
      <c r="F209" s="172">
        <v>0</v>
      </c>
      <c r="G209" s="173">
        <v>0</v>
      </c>
      <c r="H209" s="173">
        <v>0</v>
      </c>
      <c r="I209" s="172">
        <v>0</v>
      </c>
      <c r="J209" s="173">
        <v>0</v>
      </c>
      <c r="K209" s="173">
        <v>2.1798449999999998</v>
      </c>
      <c r="L209" s="172">
        <v>5.0863050000000003</v>
      </c>
    </row>
    <row r="210" spans="1:12">
      <c r="A210" s="170">
        <v>202</v>
      </c>
      <c r="B210" s="171" t="s">
        <v>1560</v>
      </c>
      <c r="C210" s="170" t="s">
        <v>56</v>
      </c>
      <c r="D210" s="170">
        <v>0.22620000000000001</v>
      </c>
      <c r="E210" s="172">
        <v>7.6795983207166296E-2</v>
      </c>
      <c r="F210" s="172">
        <v>6.0392125267921797E-3</v>
      </c>
      <c r="G210" s="173">
        <v>1.1030699981301999E-2</v>
      </c>
      <c r="H210" s="173">
        <v>1.6311358135926799E-2</v>
      </c>
      <c r="I210" s="172">
        <v>3.2090358776152197E-2</v>
      </c>
      <c r="J210" s="173">
        <v>4.6672075508456902E-2</v>
      </c>
      <c r="K210" s="173">
        <v>3.0647402476282198E-2</v>
      </c>
      <c r="L210" s="172">
        <v>6.6129093879216004E-3</v>
      </c>
    </row>
    <row r="211" spans="1:12">
      <c r="A211" s="170">
        <v>203</v>
      </c>
      <c r="B211" s="171" t="s">
        <v>1782</v>
      </c>
      <c r="C211" s="170" t="s">
        <v>56</v>
      </c>
      <c r="D211" s="170">
        <v>1</v>
      </c>
      <c r="E211" s="172">
        <v>0</v>
      </c>
      <c r="F211" s="172">
        <v>0</v>
      </c>
      <c r="G211" s="173">
        <v>0</v>
      </c>
      <c r="H211" s="173">
        <v>0</v>
      </c>
      <c r="I211" s="172">
        <v>0</v>
      </c>
      <c r="J211" s="173">
        <v>1</v>
      </c>
      <c r="K211" s="173">
        <v>0</v>
      </c>
      <c r="L211" s="172">
        <v>0</v>
      </c>
    </row>
    <row r="212" spans="1:12">
      <c r="A212" s="170">
        <v>204</v>
      </c>
      <c r="B212" s="171" t="s">
        <v>1921</v>
      </c>
      <c r="C212" s="170" t="s">
        <v>820</v>
      </c>
      <c r="D212" s="170">
        <v>6299.9307140000001</v>
      </c>
      <c r="E212" s="172">
        <v>857.60235606555898</v>
      </c>
      <c r="F212" s="172">
        <v>752.69847638302701</v>
      </c>
      <c r="G212" s="173">
        <v>353.43270832155798</v>
      </c>
      <c r="H212" s="173">
        <v>94.404317541694596</v>
      </c>
      <c r="I212" s="172">
        <v>585.59082287072897</v>
      </c>
      <c r="J212" s="173">
        <v>2563.7031880041</v>
      </c>
      <c r="K212" s="173">
        <v>998.36142500445305</v>
      </c>
      <c r="L212" s="172">
        <v>94.1374198088794</v>
      </c>
    </row>
    <row r="213" spans="1:12">
      <c r="A213" s="170">
        <v>205</v>
      </c>
      <c r="B213" s="171" t="s">
        <v>1042</v>
      </c>
      <c r="C213" s="170" t="s">
        <v>1039</v>
      </c>
      <c r="D213" s="170">
        <v>70.08</v>
      </c>
      <c r="E213" s="172">
        <v>0</v>
      </c>
      <c r="F213" s="172">
        <v>0</v>
      </c>
      <c r="G213" s="173">
        <v>0</v>
      </c>
      <c r="H213" s="173">
        <v>7.008</v>
      </c>
      <c r="I213" s="172">
        <v>31.536000000000001</v>
      </c>
      <c r="J213" s="173">
        <v>28.032</v>
      </c>
      <c r="K213" s="173">
        <v>3.504</v>
      </c>
      <c r="L213" s="172">
        <v>0</v>
      </c>
    </row>
    <row r="214" spans="1:12">
      <c r="A214" s="170">
        <v>206</v>
      </c>
      <c r="B214" s="171" t="s">
        <v>1040</v>
      </c>
      <c r="C214" s="170" t="s">
        <v>1039</v>
      </c>
      <c r="D214" s="170">
        <v>60</v>
      </c>
      <c r="E214" s="172">
        <v>0</v>
      </c>
      <c r="F214" s="172">
        <v>0</v>
      </c>
      <c r="G214" s="173">
        <v>0</v>
      </c>
      <c r="H214" s="173">
        <v>6</v>
      </c>
      <c r="I214" s="172">
        <v>27</v>
      </c>
      <c r="J214" s="173">
        <v>24</v>
      </c>
      <c r="K214" s="173">
        <v>3</v>
      </c>
      <c r="L214" s="172">
        <v>0</v>
      </c>
    </row>
    <row r="215" spans="1:12">
      <c r="A215" s="170">
        <v>207</v>
      </c>
      <c r="B215" s="171" t="s">
        <v>1100</v>
      </c>
      <c r="C215" s="170" t="s">
        <v>56</v>
      </c>
      <c r="D215" s="170">
        <v>1092</v>
      </c>
      <c r="E215" s="172">
        <v>0</v>
      </c>
      <c r="F215" s="172">
        <v>0</v>
      </c>
      <c r="G215" s="173">
        <v>0</v>
      </c>
      <c r="H215" s="173">
        <v>109</v>
      </c>
      <c r="I215" s="172">
        <v>491</v>
      </c>
      <c r="J215" s="173">
        <v>437</v>
      </c>
      <c r="K215" s="173">
        <v>55</v>
      </c>
      <c r="L215" s="172">
        <v>0</v>
      </c>
    </row>
    <row r="216" spans="1:12">
      <c r="A216" s="170">
        <v>208</v>
      </c>
      <c r="B216" s="171" t="s">
        <v>1752</v>
      </c>
      <c r="C216" s="170" t="s">
        <v>56</v>
      </c>
      <c r="D216" s="170">
        <v>64</v>
      </c>
      <c r="E216" s="172">
        <v>0</v>
      </c>
      <c r="F216" s="172">
        <v>0</v>
      </c>
      <c r="G216" s="173">
        <v>0</v>
      </c>
      <c r="H216" s="173">
        <v>0</v>
      </c>
      <c r="I216" s="172">
        <v>8</v>
      </c>
      <c r="J216" s="173">
        <v>15</v>
      </c>
      <c r="K216" s="173">
        <v>28</v>
      </c>
      <c r="L216" s="172">
        <v>13</v>
      </c>
    </row>
    <row r="217" spans="1:12">
      <c r="A217" s="170">
        <v>209</v>
      </c>
      <c r="B217" s="171" t="s">
        <v>1325</v>
      </c>
      <c r="C217" s="170" t="s">
        <v>56</v>
      </c>
      <c r="D217" s="170">
        <v>390.096</v>
      </c>
      <c r="E217" s="172">
        <v>0</v>
      </c>
      <c r="F217" s="172">
        <v>0</v>
      </c>
      <c r="G217" s="173">
        <v>0</v>
      </c>
      <c r="H217" s="173">
        <v>0</v>
      </c>
      <c r="I217" s="172">
        <v>19.504799999999999</v>
      </c>
      <c r="J217" s="173">
        <v>39.009599999999999</v>
      </c>
      <c r="K217" s="173">
        <v>214.55279999999999</v>
      </c>
      <c r="L217" s="172">
        <v>117.0288</v>
      </c>
    </row>
    <row r="218" spans="1:12" ht="28.5">
      <c r="A218" s="170">
        <v>210</v>
      </c>
      <c r="B218" s="171" t="s">
        <v>2188</v>
      </c>
      <c r="C218" s="170" t="s">
        <v>56</v>
      </c>
      <c r="D218" s="170">
        <v>2.5364</v>
      </c>
      <c r="E218" s="172">
        <v>0.86111994609485698</v>
      </c>
      <c r="F218" s="172">
        <v>6.7718208014834996E-2</v>
      </c>
      <c r="G218" s="173">
        <v>0.12368818493622601</v>
      </c>
      <c r="H218" s="173">
        <v>0.182900657718677</v>
      </c>
      <c r="I218" s="172">
        <v>0.35983194518051498</v>
      </c>
      <c r="J218" s="173">
        <v>0.52333798549801103</v>
      </c>
      <c r="K218" s="173">
        <v>0.34365195243519903</v>
      </c>
      <c r="L218" s="172">
        <v>7.4151120121681402E-2</v>
      </c>
    </row>
    <row r="219" spans="1:12" ht="28.5">
      <c r="A219" s="170">
        <v>211</v>
      </c>
      <c r="B219" s="171" t="s">
        <v>2210</v>
      </c>
      <c r="C219" s="170" t="s">
        <v>56</v>
      </c>
      <c r="D219" s="170">
        <v>1.3572</v>
      </c>
      <c r="E219" s="172">
        <v>0.460775899242998</v>
      </c>
      <c r="F219" s="172">
        <v>3.6235275160753103E-2</v>
      </c>
      <c r="G219" s="173">
        <v>6.6184199887811906E-2</v>
      </c>
      <c r="H219" s="173">
        <v>9.7868148815560899E-2</v>
      </c>
      <c r="I219" s="172">
        <v>0.19254215265691299</v>
      </c>
      <c r="J219" s="173">
        <v>0.28003245305074098</v>
      </c>
      <c r="K219" s="173">
        <v>0.183884414857693</v>
      </c>
      <c r="L219" s="172">
        <v>3.96774563275296E-2</v>
      </c>
    </row>
    <row r="220" spans="1:12">
      <c r="A220" s="170">
        <v>212</v>
      </c>
      <c r="B220" s="171" t="s">
        <v>2246</v>
      </c>
      <c r="C220" s="170" t="s">
        <v>56</v>
      </c>
      <c r="D220" s="170">
        <v>99.826531000000003</v>
      </c>
      <c r="E220" s="172">
        <v>7.0045269988371901</v>
      </c>
      <c r="F220" s="172">
        <v>0.55083385131638196</v>
      </c>
      <c r="G220" s="173">
        <v>1.00610517123886</v>
      </c>
      <c r="H220" s="173">
        <v>1.4877516203235499</v>
      </c>
      <c r="I220" s="172">
        <v>6.8866937035192803</v>
      </c>
      <c r="J220" s="173">
        <v>59.693390661362898</v>
      </c>
      <c r="K220" s="173">
        <v>22.594068510078099</v>
      </c>
      <c r="L220" s="172">
        <v>0.60316048332379801</v>
      </c>
    </row>
    <row r="221" spans="1:12" ht="28.5">
      <c r="A221" s="170">
        <v>213</v>
      </c>
      <c r="B221" s="171" t="s">
        <v>1745</v>
      </c>
      <c r="C221" s="170" t="s">
        <v>56</v>
      </c>
      <c r="D221" s="170">
        <v>96</v>
      </c>
      <c r="E221" s="172">
        <v>0</v>
      </c>
      <c r="F221" s="172">
        <v>0</v>
      </c>
      <c r="G221" s="173">
        <v>0</v>
      </c>
      <c r="H221" s="173">
        <v>0</v>
      </c>
      <c r="I221" s="172">
        <v>11</v>
      </c>
      <c r="J221" s="173">
        <v>23</v>
      </c>
      <c r="K221" s="173">
        <v>42</v>
      </c>
      <c r="L221" s="172">
        <v>20</v>
      </c>
    </row>
    <row r="222" spans="1:12" ht="28.5">
      <c r="A222" s="170">
        <v>214</v>
      </c>
      <c r="B222" s="171" t="s">
        <v>2112</v>
      </c>
      <c r="C222" s="170" t="s">
        <v>56</v>
      </c>
      <c r="D222" s="170">
        <v>76.953996000000004</v>
      </c>
      <c r="E222" s="172">
        <v>26.126250152698201</v>
      </c>
      <c r="F222" s="172">
        <v>2.0545602857202301</v>
      </c>
      <c r="G222" s="173">
        <v>3.75268100016938</v>
      </c>
      <c r="H222" s="173">
        <v>5.5491785532567599</v>
      </c>
      <c r="I222" s="172">
        <v>10.917247307243899</v>
      </c>
      <c r="J222" s="173">
        <v>15.8779960742241</v>
      </c>
      <c r="K222" s="173">
        <v>10.426348751415601</v>
      </c>
      <c r="L222" s="172">
        <v>2.2497338752717999</v>
      </c>
    </row>
    <row r="223" spans="1:12" ht="28.5">
      <c r="A223" s="170">
        <v>215</v>
      </c>
      <c r="B223" s="171" t="s">
        <v>1814</v>
      </c>
      <c r="C223" s="170" t="s">
        <v>56</v>
      </c>
      <c r="D223" s="170">
        <v>8.7556960000000004</v>
      </c>
      <c r="E223" s="172">
        <v>1.5205740476934401E-2</v>
      </c>
      <c r="F223" s="172">
        <v>1.1957747597257701E-3</v>
      </c>
      <c r="G223" s="173">
        <v>2.1840981023985499E-3</v>
      </c>
      <c r="H223" s="173">
        <v>3.2296777550481401E-3</v>
      </c>
      <c r="I223" s="172">
        <v>1.03451874854</v>
      </c>
      <c r="J223" s="173">
        <v>2.0655707549939599</v>
      </c>
      <c r="K223" s="173">
        <v>3.8045794413964198</v>
      </c>
      <c r="L223" s="172">
        <v>1.8292117639755101</v>
      </c>
    </row>
    <row r="224" spans="1:12">
      <c r="A224" s="170">
        <v>216</v>
      </c>
      <c r="B224" s="171" t="s">
        <v>1445</v>
      </c>
      <c r="C224" s="170" t="s">
        <v>86</v>
      </c>
      <c r="D224" s="170">
        <v>27.8752</v>
      </c>
      <c r="E224" s="172">
        <v>9.4637638863678202</v>
      </c>
      <c r="F224" s="172">
        <v>0.74422748464561195</v>
      </c>
      <c r="G224" s="173">
        <v>1.35934114995044</v>
      </c>
      <c r="H224" s="173">
        <v>2.0100900544234599</v>
      </c>
      <c r="I224" s="172">
        <v>3.9545763437532999</v>
      </c>
      <c r="J224" s="173">
        <v>5.7515182989095397</v>
      </c>
      <c r="K224" s="173">
        <v>3.77675717730708</v>
      </c>
      <c r="L224" s="172">
        <v>0.81492560464275898</v>
      </c>
    </row>
    <row r="225" spans="1:12">
      <c r="A225" s="170">
        <v>217</v>
      </c>
      <c r="B225" s="171" t="s">
        <v>2208</v>
      </c>
      <c r="C225" s="170" t="s">
        <v>86</v>
      </c>
      <c r="D225" s="170">
        <v>5.8250000000000002</v>
      </c>
      <c r="E225" s="172">
        <v>0</v>
      </c>
      <c r="F225" s="172">
        <v>0</v>
      </c>
      <c r="G225" s="173">
        <v>0</v>
      </c>
      <c r="H225" s="173">
        <v>0</v>
      </c>
      <c r="I225" s="172">
        <v>0.29125000000000001</v>
      </c>
      <c r="J225" s="173">
        <v>0.58250000000000002</v>
      </c>
      <c r="K225" s="173">
        <v>3.2037499999999999</v>
      </c>
      <c r="L225" s="172">
        <v>1.7475000000000001</v>
      </c>
    </row>
    <row r="226" spans="1:12" ht="28.5">
      <c r="A226" s="170">
        <v>218</v>
      </c>
      <c r="B226" s="171" t="s">
        <v>1426</v>
      </c>
      <c r="C226" s="170" t="s">
        <v>86</v>
      </c>
      <c r="D226" s="170">
        <v>751.77218000000005</v>
      </c>
      <c r="E226" s="172">
        <v>255.23025513216101</v>
      </c>
      <c r="F226" s="172">
        <v>20.071228853889799</v>
      </c>
      <c r="G226" s="173">
        <v>36.660359734170399</v>
      </c>
      <c r="H226" s="173">
        <v>54.210544936368002</v>
      </c>
      <c r="I226" s="172">
        <v>106.651808020027</v>
      </c>
      <c r="J226" s="173">
        <v>155.11391666718501</v>
      </c>
      <c r="K226" s="173">
        <v>101.856165211901</v>
      </c>
      <c r="L226" s="172">
        <v>21.977901444298301</v>
      </c>
    </row>
    <row r="227" spans="1:12">
      <c r="A227" s="170">
        <v>219</v>
      </c>
      <c r="B227" s="171" t="s">
        <v>823</v>
      </c>
      <c r="C227" s="170" t="s">
        <v>86</v>
      </c>
      <c r="D227" s="170">
        <v>2260.2275599999998</v>
      </c>
      <c r="E227" s="172">
        <v>5.4320766194282104</v>
      </c>
      <c r="F227" s="172">
        <v>343.717251236555</v>
      </c>
      <c r="G227" s="173">
        <v>1227.0522148305099</v>
      </c>
      <c r="H227" s="173">
        <v>667.99848018538796</v>
      </c>
      <c r="I227" s="172">
        <v>8.5265150681628405</v>
      </c>
      <c r="J227" s="173">
        <v>4.8654562340199403</v>
      </c>
      <c r="K227" s="173">
        <v>2.16780919372464</v>
      </c>
      <c r="L227" s="172">
        <v>0.46775663221372898</v>
      </c>
    </row>
    <row r="228" spans="1:12">
      <c r="A228" s="170">
        <v>220</v>
      </c>
      <c r="B228" s="171" t="s">
        <v>825</v>
      </c>
      <c r="C228" s="170" t="s">
        <v>86</v>
      </c>
      <c r="D228" s="170">
        <v>14260.749484</v>
      </c>
      <c r="E228" s="172">
        <v>2.2692160572872599E-2</v>
      </c>
      <c r="F228" s="172">
        <v>657.01528850453599</v>
      </c>
      <c r="G228" s="173">
        <v>5735.7907046206701</v>
      </c>
      <c r="H228" s="173">
        <v>7854.6340505827902</v>
      </c>
      <c r="I228" s="172">
        <v>6.9158634700042398</v>
      </c>
      <c r="J228" s="173">
        <v>2.7573693762349798</v>
      </c>
      <c r="K228" s="173">
        <v>2.4237047549670798</v>
      </c>
      <c r="L228" s="172">
        <v>1.18981153022535</v>
      </c>
    </row>
    <row r="229" spans="1:12" ht="28.5">
      <c r="A229" s="170">
        <v>221</v>
      </c>
      <c r="B229" s="171" t="s">
        <v>2170</v>
      </c>
      <c r="C229" s="170" t="s">
        <v>99</v>
      </c>
      <c r="D229" s="170">
        <v>0.31837300000000002</v>
      </c>
      <c r="E229" s="172">
        <v>9.1235121871183905E-3</v>
      </c>
      <c r="F229" s="172">
        <v>7.1747019554591605E-4</v>
      </c>
      <c r="G229" s="173">
        <v>1.31046861448951E-3</v>
      </c>
      <c r="H229" s="173">
        <v>1.9378210750962E-3</v>
      </c>
      <c r="I229" s="172">
        <v>1.8387397044171298E-2</v>
      </c>
      <c r="J229" s="173">
        <v>3.4694733356051097E-2</v>
      </c>
      <c r="K229" s="173">
        <v>0.16396597102893501</v>
      </c>
      <c r="L229" s="172">
        <v>8.8235626498592498E-2</v>
      </c>
    </row>
    <row r="230" spans="1:12">
      <c r="A230" s="170">
        <v>222</v>
      </c>
      <c r="B230" s="171" t="s">
        <v>809</v>
      </c>
      <c r="C230" s="170" t="s">
        <v>99</v>
      </c>
      <c r="D230" s="170">
        <v>8.9608450000000008</v>
      </c>
      <c r="E230" s="172">
        <v>0.83683788459643504</v>
      </c>
      <c r="F230" s="172">
        <v>1.2184818741583301</v>
      </c>
      <c r="G230" s="173">
        <v>3.0842171965893499</v>
      </c>
      <c r="H230" s="173">
        <v>0.17774318222531801</v>
      </c>
      <c r="I230" s="172">
        <v>0.84612421279809602</v>
      </c>
      <c r="J230" s="173">
        <v>1.00119936448322</v>
      </c>
      <c r="K230" s="173">
        <v>1.2012353101764099</v>
      </c>
      <c r="L230" s="172">
        <v>0.59500597497284202</v>
      </c>
    </row>
    <row r="231" spans="1:12">
      <c r="A231" s="170">
        <v>223</v>
      </c>
      <c r="B231" s="171" t="s">
        <v>2262</v>
      </c>
      <c r="C231" s="170" t="s">
        <v>99</v>
      </c>
      <c r="D231" s="170">
        <v>3.4950000000000002E-2</v>
      </c>
      <c r="E231" s="172">
        <v>0</v>
      </c>
      <c r="F231" s="172">
        <v>0</v>
      </c>
      <c r="G231" s="173">
        <v>0</v>
      </c>
      <c r="H231" s="173">
        <v>0</v>
      </c>
      <c r="I231" s="172">
        <v>1.7474999999999999E-3</v>
      </c>
      <c r="J231" s="173">
        <v>3.4949999999999998E-3</v>
      </c>
      <c r="K231" s="173">
        <v>1.92225E-2</v>
      </c>
      <c r="L231" s="172">
        <v>1.0485E-2</v>
      </c>
    </row>
    <row r="232" spans="1:12">
      <c r="A232" s="170">
        <v>224</v>
      </c>
      <c r="B232" s="171" t="s">
        <v>1087</v>
      </c>
      <c r="C232" s="170" t="s">
        <v>157</v>
      </c>
      <c r="D232" s="170">
        <v>2608.3200000000002</v>
      </c>
      <c r="E232" s="172">
        <v>0</v>
      </c>
      <c r="F232" s="172">
        <v>0</v>
      </c>
      <c r="G232" s="173">
        <v>0</v>
      </c>
      <c r="H232" s="173">
        <v>260.83199999999999</v>
      </c>
      <c r="I232" s="172">
        <v>1173.7439999999999</v>
      </c>
      <c r="J232" s="173">
        <v>1043.328</v>
      </c>
      <c r="K232" s="173">
        <v>130.416</v>
      </c>
      <c r="L232" s="172">
        <v>0</v>
      </c>
    </row>
    <row r="233" spans="1:12">
      <c r="A233" s="170">
        <v>225</v>
      </c>
      <c r="B233" s="171" t="s">
        <v>1078</v>
      </c>
      <c r="C233" s="170" t="s">
        <v>157</v>
      </c>
      <c r="D233" s="170">
        <v>1842.6659999999999</v>
      </c>
      <c r="E233" s="172">
        <v>0</v>
      </c>
      <c r="F233" s="172">
        <v>0</v>
      </c>
      <c r="G233" s="173">
        <v>0</v>
      </c>
      <c r="H233" s="173">
        <v>184.26660000000001</v>
      </c>
      <c r="I233" s="172">
        <v>829.19970000000001</v>
      </c>
      <c r="J233" s="173">
        <v>737.06640000000004</v>
      </c>
      <c r="K233" s="173">
        <v>92.133300000000006</v>
      </c>
      <c r="L233" s="172">
        <v>0</v>
      </c>
    </row>
    <row r="234" spans="1:12">
      <c r="A234" s="170">
        <v>226</v>
      </c>
      <c r="B234" s="171" t="s">
        <v>1081</v>
      </c>
      <c r="C234" s="170" t="s">
        <v>157</v>
      </c>
      <c r="D234" s="170">
        <v>9795.0300000000007</v>
      </c>
      <c r="E234" s="172">
        <v>0</v>
      </c>
      <c r="F234" s="172">
        <v>0</v>
      </c>
      <c r="G234" s="173">
        <v>0</v>
      </c>
      <c r="H234" s="173">
        <v>979.50300000000004</v>
      </c>
      <c r="I234" s="172">
        <v>4407.7635</v>
      </c>
      <c r="J234" s="173">
        <v>3918.0120000000002</v>
      </c>
      <c r="K234" s="173">
        <v>489.75150000000002</v>
      </c>
      <c r="L234" s="172">
        <v>0</v>
      </c>
    </row>
    <row r="235" spans="1:12">
      <c r="A235" s="170">
        <v>227</v>
      </c>
      <c r="B235" s="171" t="s">
        <v>1084</v>
      </c>
      <c r="C235" s="170" t="s">
        <v>157</v>
      </c>
      <c r="D235" s="170">
        <v>1135.0709999999999</v>
      </c>
      <c r="E235" s="172">
        <v>0</v>
      </c>
      <c r="F235" s="172">
        <v>0</v>
      </c>
      <c r="G235" s="173">
        <v>0</v>
      </c>
      <c r="H235" s="173">
        <v>113.50709999999999</v>
      </c>
      <c r="I235" s="172">
        <v>510.78194999999999</v>
      </c>
      <c r="J235" s="173">
        <v>454.02839999999998</v>
      </c>
      <c r="K235" s="173">
        <v>56.753549999999997</v>
      </c>
      <c r="L235" s="172">
        <v>0</v>
      </c>
    </row>
    <row r="236" spans="1:12">
      <c r="A236" s="170">
        <v>228</v>
      </c>
      <c r="B236" s="171" t="s">
        <v>1090</v>
      </c>
      <c r="C236" s="170" t="s">
        <v>157</v>
      </c>
      <c r="D236" s="170">
        <v>2744.18</v>
      </c>
      <c r="E236" s="172">
        <v>0</v>
      </c>
      <c r="F236" s="172">
        <v>0</v>
      </c>
      <c r="G236" s="173">
        <v>0</v>
      </c>
      <c r="H236" s="173">
        <v>274.41800000000001</v>
      </c>
      <c r="I236" s="172">
        <v>1234.8810000000001</v>
      </c>
      <c r="J236" s="173">
        <v>1097.672</v>
      </c>
      <c r="K236" s="173">
        <v>137.209</v>
      </c>
      <c r="L236" s="172">
        <v>0</v>
      </c>
    </row>
    <row r="237" spans="1:12">
      <c r="A237" s="170">
        <v>229</v>
      </c>
      <c r="B237" s="171" t="s">
        <v>1315</v>
      </c>
      <c r="C237" s="170" t="s">
        <v>86</v>
      </c>
      <c r="D237" s="170">
        <v>374.4</v>
      </c>
      <c r="E237" s="172">
        <v>0</v>
      </c>
      <c r="F237" s="172">
        <v>0</v>
      </c>
      <c r="G237" s="173">
        <v>0</v>
      </c>
      <c r="H237" s="173">
        <v>0</v>
      </c>
      <c r="I237" s="172">
        <v>18.72</v>
      </c>
      <c r="J237" s="173">
        <v>37.44</v>
      </c>
      <c r="K237" s="173">
        <v>205.92</v>
      </c>
      <c r="L237" s="172">
        <v>112.32</v>
      </c>
    </row>
    <row r="238" spans="1:12">
      <c r="A238" s="170">
        <v>230</v>
      </c>
      <c r="B238" s="171" t="s">
        <v>911</v>
      </c>
      <c r="C238" s="170" t="s">
        <v>910</v>
      </c>
      <c r="D238" s="170">
        <v>5.9689329999999998</v>
      </c>
      <c r="E238" s="172">
        <v>1.4678150035272401E-2</v>
      </c>
      <c r="F238" s="172">
        <v>1.1542852094753901E-3</v>
      </c>
      <c r="G238" s="173">
        <v>2.1083169009355001E-3</v>
      </c>
      <c r="H238" s="173">
        <v>3.1176182919923101E-3</v>
      </c>
      <c r="I238" s="172">
        <v>4.5062846861685601</v>
      </c>
      <c r="J238" s="173">
        <v>1.1339583150863499</v>
      </c>
      <c r="K238" s="173">
        <v>9.6010691417593205E-2</v>
      </c>
      <c r="L238" s="172">
        <v>0.21162093688982</v>
      </c>
    </row>
    <row r="239" spans="1:12" ht="28.5">
      <c r="A239" s="170">
        <v>231</v>
      </c>
      <c r="B239" s="171" t="s">
        <v>2124</v>
      </c>
      <c r="C239" s="170" t="s">
        <v>117</v>
      </c>
      <c r="D239" s="170">
        <v>6.3839779999999999</v>
      </c>
      <c r="E239" s="172">
        <v>2.1673911020465</v>
      </c>
      <c r="F239" s="172">
        <v>0.17044297041717801</v>
      </c>
      <c r="G239" s="173">
        <v>0.31131629533701299</v>
      </c>
      <c r="H239" s="173">
        <v>0.46035080234251902</v>
      </c>
      <c r="I239" s="172">
        <v>0.90567703111875597</v>
      </c>
      <c r="J239" s="173">
        <v>1.3172126580916299</v>
      </c>
      <c r="K239" s="173">
        <v>0.86495288755849198</v>
      </c>
      <c r="L239" s="172">
        <v>0.18663425308790901</v>
      </c>
    </row>
    <row r="240" spans="1:12" ht="28.5">
      <c r="A240" s="170">
        <v>232</v>
      </c>
      <c r="B240" s="171" t="s">
        <v>1735</v>
      </c>
      <c r="C240" s="170" t="s">
        <v>117</v>
      </c>
      <c r="D240" s="170">
        <v>1306.79</v>
      </c>
      <c r="E240" s="172">
        <v>0</v>
      </c>
      <c r="F240" s="172">
        <v>0</v>
      </c>
      <c r="G240" s="173">
        <v>0</v>
      </c>
      <c r="H240" s="173">
        <v>0</v>
      </c>
      <c r="I240" s="172">
        <v>0</v>
      </c>
      <c r="J240" s="173">
        <v>588.05550000000005</v>
      </c>
      <c r="K240" s="173">
        <v>718.73450000000003</v>
      </c>
      <c r="L240" s="172">
        <v>0</v>
      </c>
    </row>
    <row r="241" spans="1:12">
      <c r="A241" s="170">
        <v>233</v>
      </c>
      <c r="B241" s="171" t="s">
        <v>1730</v>
      </c>
      <c r="C241" s="170" t="s">
        <v>117</v>
      </c>
      <c r="D241" s="170">
        <v>970.2</v>
      </c>
      <c r="E241" s="172">
        <v>0</v>
      </c>
      <c r="F241" s="172">
        <v>0</v>
      </c>
      <c r="G241" s="173">
        <v>0</v>
      </c>
      <c r="H241" s="173">
        <v>0</v>
      </c>
      <c r="I241" s="172">
        <v>0</v>
      </c>
      <c r="J241" s="173">
        <v>436.59</v>
      </c>
      <c r="K241" s="173">
        <v>533.61</v>
      </c>
      <c r="L241" s="172">
        <v>0</v>
      </c>
    </row>
    <row r="242" spans="1:12" ht="28.5">
      <c r="A242" s="170">
        <v>234</v>
      </c>
      <c r="B242" s="171" t="s">
        <v>1442</v>
      </c>
      <c r="C242" s="170" t="s">
        <v>117</v>
      </c>
      <c r="D242" s="170">
        <v>4</v>
      </c>
      <c r="E242" s="172">
        <v>1.3580191548570499</v>
      </c>
      <c r="F242" s="172">
        <v>0.106794209138677</v>
      </c>
      <c r="G242" s="173">
        <v>0.195061007626914</v>
      </c>
      <c r="H242" s="173">
        <v>0.28844134634707003</v>
      </c>
      <c r="I242" s="172">
        <v>0.56746876704071103</v>
      </c>
      <c r="J242" s="173">
        <v>0.82532405850498503</v>
      </c>
      <c r="K242" s="173">
        <v>0.54195229843116099</v>
      </c>
      <c r="L242" s="172">
        <v>0.116939158053432</v>
      </c>
    </row>
    <row r="243" spans="1:12">
      <c r="A243" s="170">
        <v>235</v>
      </c>
      <c r="B243" s="171" t="s">
        <v>1203</v>
      </c>
      <c r="C243" s="170" t="s">
        <v>56</v>
      </c>
      <c r="D243" s="170">
        <v>75</v>
      </c>
      <c r="E243" s="172">
        <v>0</v>
      </c>
      <c r="F243" s="172">
        <v>0</v>
      </c>
      <c r="G243" s="173">
        <v>0</v>
      </c>
      <c r="H243" s="173">
        <v>0</v>
      </c>
      <c r="I243" s="172">
        <v>4</v>
      </c>
      <c r="J243" s="173">
        <v>8</v>
      </c>
      <c r="K243" s="173">
        <v>40</v>
      </c>
      <c r="L243" s="172">
        <v>23</v>
      </c>
    </row>
    <row r="244" spans="1:12">
      <c r="A244" s="170">
        <v>236</v>
      </c>
      <c r="B244" s="171" t="s">
        <v>1201</v>
      </c>
      <c r="C244" s="170" t="s">
        <v>56</v>
      </c>
      <c r="D244" s="170">
        <v>75</v>
      </c>
      <c r="E244" s="172">
        <v>0</v>
      </c>
      <c r="F244" s="172">
        <v>0</v>
      </c>
      <c r="G244" s="173">
        <v>0</v>
      </c>
      <c r="H244" s="173">
        <v>0</v>
      </c>
      <c r="I244" s="172">
        <v>4</v>
      </c>
      <c r="J244" s="173">
        <v>8</v>
      </c>
      <c r="K244" s="173">
        <v>40</v>
      </c>
      <c r="L244" s="172">
        <v>23</v>
      </c>
    </row>
    <row r="245" spans="1:12">
      <c r="A245" s="170">
        <v>237</v>
      </c>
      <c r="B245" s="171" t="s">
        <v>889</v>
      </c>
      <c r="C245" s="170" t="s">
        <v>157</v>
      </c>
      <c r="D245" s="170">
        <v>9.4283999999999999</v>
      </c>
      <c r="E245" s="172">
        <v>0</v>
      </c>
      <c r="F245" s="172">
        <v>0</v>
      </c>
      <c r="G245" s="173">
        <v>3.2056559999999998</v>
      </c>
      <c r="H245" s="173">
        <v>6.2227439999999996</v>
      </c>
      <c r="I245" s="172">
        <v>0</v>
      </c>
      <c r="J245" s="173">
        <v>0</v>
      </c>
      <c r="K245" s="173">
        <v>0</v>
      </c>
      <c r="L245" s="172">
        <v>0</v>
      </c>
    </row>
    <row r="246" spans="1:12">
      <c r="A246" s="170">
        <v>238</v>
      </c>
      <c r="B246" s="171" t="s">
        <v>1750</v>
      </c>
      <c r="C246" s="170" t="s">
        <v>56</v>
      </c>
      <c r="D246" s="170">
        <v>64</v>
      </c>
      <c r="E246" s="172">
        <v>0</v>
      </c>
      <c r="F246" s="172">
        <v>0</v>
      </c>
      <c r="G246" s="173">
        <v>0</v>
      </c>
      <c r="H246" s="173">
        <v>0</v>
      </c>
      <c r="I246" s="172">
        <v>8</v>
      </c>
      <c r="J246" s="173">
        <v>15</v>
      </c>
      <c r="K246" s="173">
        <v>28</v>
      </c>
      <c r="L246" s="172">
        <v>13</v>
      </c>
    </row>
    <row r="247" spans="1:12">
      <c r="A247" s="170">
        <v>239</v>
      </c>
      <c r="B247" s="171" t="s">
        <v>1095</v>
      </c>
      <c r="C247" s="170" t="s">
        <v>56</v>
      </c>
      <c r="D247" s="170">
        <v>48</v>
      </c>
      <c r="E247" s="172">
        <v>0</v>
      </c>
      <c r="F247" s="172">
        <v>0</v>
      </c>
      <c r="G247" s="173">
        <v>0</v>
      </c>
      <c r="H247" s="173">
        <v>5</v>
      </c>
      <c r="I247" s="172">
        <v>22</v>
      </c>
      <c r="J247" s="173">
        <v>19</v>
      </c>
      <c r="K247" s="173">
        <v>2</v>
      </c>
      <c r="L247" s="172">
        <v>0</v>
      </c>
    </row>
    <row r="248" spans="1:12">
      <c r="A248" s="170">
        <v>240</v>
      </c>
      <c r="B248" s="171" t="s">
        <v>1097</v>
      </c>
      <c r="C248" s="170" t="s">
        <v>56</v>
      </c>
      <c r="D248" s="170">
        <v>48</v>
      </c>
      <c r="E248" s="172">
        <v>0</v>
      </c>
      <c r="F248" s="172">
        <v>0</v>
      </c>
      <c r="G248" s="173">
        <v>0</v>
      </c>
      <c r="H248" s="173">
        <v>5</v>
      </c>
      <c r="I248" s="172">
        <v>22</v>
      </c>
      <c r="J248" s="173">
        <v>19</v>
      </c>
      <c r="K248" s="173">
        <v>2</v>
      </c>
      <c r="L248" s="172">
        <v>0</v>
      </c>
    </row>
    <row r="249" spans="1:12">
      <c r="A249" s="170">
        <v>241</v>
      </c>
      <c r="B249" s="171" t="s">
        <v>1102</v>
      </c>
      <c r="C249" s="170" t="s">
        <v>56</v>
      </c>
      <c r="D249" s="170">
        <v>2184</v>
      </c>
      <c r="E249" s="172">
        <v>0</v>
      </c>
      <c r="F249" s="172">
        <v>0</v>
      </c>
      <c r="G249" s="173">
        <v>0</v>
      </c>
      <c r="H249" s="173">
        <v>218</v>
      </c>
      <c r="I249" s="172">
        <v>983</v>
      </c>
      <c r="J249" s="173">
        <v>874</v>
      </c>
      <c r="K249" s="173">
        <v>109</v>
      </c>
      <c r="L249" s="172">
        <v>0</v>
      </c>
    </row>
    <row r="250" spans="1:12">
      <c r="A250" s="170">
        <v>242</v>
      </c>
      <c r="B250" s="171" t="s">
        <v>1245</v>
      </c>
      <c r="C250" s="170" t="s">
        <v>56</v>
      </c>
      <c r="D250" s="170">
        <v>522.096</v>
      </c>
      <c r="E250" s="172">
        <v>0</v>
      </c>
      <c r="F250" s="172">
        <v>0</v>
      </c>
      <c r="G250" s="173">
        <v>0</v>
      </c>
      <c r="H250" s="173">
        <v>0</v>
      </c>
      <c r="I250" s="172">
        <v>26.104800000000001</v>
      </c>
      <c r="J250" s="173">
        <v>52.209600000000002</v>
      </c>
      <c r="K250" s="173">
        <v>287.15280000000001</v>
      </c>
      <c r="L250" s="172">
        <v>156.62880000000001</v>
      </c>
    </row>
    <row r="251" spans="1:12" ht="28.5">
      <c r="A251" s="170">
        <v>243</v>
      </c>
      <c r="B251" s="171" t="s">
        <v>2108</v>
      </c>
      <c r="C251" s="170" t="s">
        <v>56</v>
      </c>
      <c r="D251" s="170">
        <v>0.30190600000000001</v>
      </c>
      <c r="E251" s="172">
        <v>0.102498532741568</v>
      </c>
      <c r="F251" s="172">
        <v>8.0604531260553506E-3</v>
      </c>
      <c r="G251" s="173">
        <v>1.47225221421528E-2</v>
      </c>
      <c r="H251" s="173">
        <v>2.17705432775646E-2</v>
      </c>
      <c r="I251" s="172">
        <v>4.2830556395548197E-2</v>
      </c>
      <c r="J251" s="173">
        <v>6.2292571301751497E-2</v>
      </c>
      <c r="K251" s="173">
        <v>4.0904662652539503E-2</v>
      </c>
      <c r="L251" s="172">
        <v>8.8261583628198807E-3</v>
      </c>
    </row>
    <row r="252" spans="1:12" ht="28.5">
      <c r="A252" s="170">
        <v>244</v>
      </c>
      <c r="B252" s="171" t="s">
        <v>1558</v>
      </c>
      <c r="C252" s="170" t="s">
        <v>117</v>
      </c>
      <c r="D252" s="170">
        <v>0.73319999999999996</v>
      </c>
      <c r="E252" s="172">
        <v>0.24892491108529799</v>
      </c>
      <c r="F252" s="172">
        <v>1.9575378535119502E-2</v>
      </c>
      <c r="G252" s="173">
        <v>3.5754682698013303E-2</v>
      </c>
      <c r="H252" s="173">
        <v>5.2871298785417999E-2</v>
      </c>
      <c r="I252" s="172">
        <v>0.104017024998562</v>
      </c>
      <c r="J252" s="173">
        <v>0.15128189992396401</v>
      </c>
      <c r="K252" s="173">
        <v>9.9339856302431903E-2</v>
      </c>
      <c r="L252" s="172">
        <v>2.14349476711941E-2</v>
      </c>
    </row>
    <row r="253" spans="1:12" ht="28.5">
      <c r="A253" s="170">
        <v>245</v>
      </c>
      <c r="B253" s="171" t="s">
        <v>2032</v>
      </c>
      <c r="C253" s="170" t="s">
        <v>56</v>
      </c>
      <c r="D253" s="170">
        <v>3.9997440000000002</v>
      </c>
      <c r="E253" s="172">
        <v>0</v>
      </c>
      <c r="F253" s="172">
        <v>0</v>
      </c>
      <c r="G253" s="173">
        <v>0</v>
      </c>
      <c r="H253" s="173">
        <v>0</v>
      </c>
      <c r="I253" s="172">
        <v>0.1999872</v>
      </c>
      <c r="J253" s="173">
        <v>2.7998208</v>
      </c>
      <c r="K253" s="173">
        <v>0.99993600000000005</v>
      </c>
      <c r="L253" s="172">
        <v>0</v>
      </c>
    </row>
    <row r="254" spans="1:12" ht="28.5">
      <c r="A254" s="170">
        <v>246</v>
      </c>
      <c r="B254" s="171" t="s">
        <v>2090</v>
      </c>
      <c r="C254" s="170" t="s">
        <v>56</v>
      </c>
      <c r="D254" s="170">
        <v>1.042</v>
      </c>
      <c r="E254" s="172">
        <v>0.35376398984026203</v>
      </c>
      <c r="F254" s="172">
        <v>2.7819891480625299E-2</v>
      </c>
      <c r="G254" s="173">
        <v>5.0813392486811097E-2</v>
      </c>
      <c r="H254" s="173">
        <v>7.5138970723411802E-2</v>
      </c>
      <c r="I254" s="172">
        <v>0.147825613814105</v>
      </c>
      <c r="J254" s="173">
        <v>0.21499691724054801</v>
      </c>
      <c r="K254" s="173">
        <v>0.14117857374131801</v>
      </c>
      <c r="L254" s="172">
        <v>3.04626506729191E-2</v>
      </c>
    </row>
    <row r="255" spans="1:12">
      <c r="A255" s="170">
        <v>247</v>
      </c>
      <c r="B255" s="171" t="s">
        <v>1151</v>
      </c>
      <c r="C255" s="170" t="s">
        <v>56</v>
      </c>
      <c r="D255" s="170">
        <v>1</v>
      </c>
      <c r="E255" s="172">
        <v>0</v>
      </c>
      <c r="F255" s="172">
        <v>0</v>
      </c>
      <c r="G255" s="173">
        <v>0</v>
      </c>
      <c r="H255" s="173">
        <v>0</v>
      </c>
      <c r="I255" s="172">
        <v>0</v>
      </c>
      <c r="J255" s="173">
        <v>0</v>
      </c>
      <c r="K255" s="173">
        <v>1</v>
      </c>
      <c r="L255" s="172">
        <v>0</v>
      </c>
    </row>
    <row r="256" spans="1:12">
      <c r="A256" s="170">
        <v>248</v>
      </c>
      <c r="B256" s="171" t="s">
        <v>2278</v>
      </c>
      <c r="C256" s="170" t="s">
        <v>157</v>
      </c>
      <c r="D256" s="170">
        <v>4.3196999999999999E-2</v>
      </c>
      <c r="E256" s="172">
        <v>0</v>
      </c>
      <c r="F256" s="172">
        <v>0</v>
      </c>
      <c r="G256" s="173">
        <v>0</v>
      </c>
      <c r="H256" s="173">
        <v>0</v>
      </c>
      <c r="I256" s="172">
        <v>2.1598500000000001E-3</v>
      </c>
      <c r="J256" s="173">
        <v>3.0237900000000002E-2</v>
      </c>
      <c r="K256" s="173">
        <v>1.079925E-2</v>
      </c>
      <c r="L256" s="172">
        <v>0</v>
      </c>
    </row>
    <row r="257" spans="1:12">
      <c r="A257" s="170">
        <v>249</v>
      </c>
      <c r="B257" s="171" t="s">
        <v>831</v>
      </c>
      <c r="C257" s="170" t="s">
        <v>157</v>
      </c>
      <c r="D257" s="170">
        <v>7.1947479999999997</v>
      </c>
      <c r="E257" s="172">
        <v>1.75999282469474E-3</v>
      </c>
      <c r="F257" s="172">
        <v>1.92174200529504</v>
      </c>
      <c r="G257" s="173">
        <v>4.9415191990658798</v>
      </c>
      <c r="H257" s="173">
        <v>3.7381998486580301E-4</v>
      </c>
      <c r="I257" s="172">
        <v>3.5429357266855498E-2</v>
      </c>
      <c r="J257" s="173">
        <v>7.0457455469363897E-2</v>
      </c>
      <c r="K257" s="173">
        <v>0.14963700566830801</v>
      </c>
      <c r="L257" s="172">
        <v>7.3829164424983704E-2</v>
      </c>
    </row>
    <row r="258" spans="1:12">
      <c r="A258" s="170">
        <v>250</v>
      </c>
      <c r="B258" s="171" t="s">
        <v>829</v>
      </c>
      <c r="C258" s="170" t="s">
        <v>157</v>
      </c>
      <c r="D258" s="170">
        <v>2.9114399999999998</v>
      </c>
      <c r="E258" s="172">
        <v>0</v>
      </c>
      <c r="F258" s="172">
        <v>0.81520320000000002</v>
      </c>
      <c r="G258" s="173">
        <v>2.0962367999999998</v>
      </c>
      <c r="H258" s="173">
        <v>0</v>
      </c>
      <c r="I258" s="172">
        <v>0</v>
      </c>
      <c r="J258" s="173">
        <v>0</v>
      </c>
      <c r="K258" s="173">
        <v>0</v>
      </c>
      <c r="L258" s="172">
        <v>0</v>
      </c>
    </row>
    <row r="259" spans="1:12">
      <c r="A259" s="170">
        <v>251</v>
      </c>
      <c r="B259" s="171" t="s">
        <v>883</v>
      </c>
      <c r="C259" s="170" t="s">
        <v>157</v>
      </c>
      <c r="D259" s="170">
        <v>256.18047000000001</v>
      </c>
      <c r="E259" s="172">
        <v>0</v>
      </c>
      <c r="F259" s="172">
        <v>0</v>
      </c>
      <c r="G259" s="173">
        <v>87.017747</v>
      </c>
      <c r="H259" s="173">
        <v>168.91680299999999</v>
      </c>
      <c r="I259" s="172">
        <v>5.6936E-2</v>
      </c>
      <c r="J259" s="173">
        <v>3.0544000000000002E-2</v>
      </c>
      <c r="K259" s="173">
        <v>0.10252</v>
      </c>
      <c r="L259" s="172">
        <v>5.5919999999999997E-2</v>
      </c>
    </row>
    <row r="260" spans="1:12">
      <c r="A260" s="170">
        <v>252</v>
      </c>
      <c r="B260" s="171" t="s">
        <v>827</v>
      </c>
      <c r="C260" s="170" t="s">
        <v>157</v>
      </c>
      <c r="D260" s="170">
        <v>31.281600000000001</v>
      </c>
      <c r="E260" s="172">
        <v>0</v>
      </c>
      <c r="F260" s="172">
        <v>8.7588480000000004</v>
      </c>
      <c r="G260" s="173">
        <v>22.522752000000001</v>
      </c>
      <c r="H260" s="173">
        <v>0</v>
      </c>
      <c r="I260" s="172">
        <v>0</v>
      </c>
      <c r="J260" s="173">
        <v>0</v>
      </c>
      <c r="K260" s="173">
        <v>0</v>
      </c>
      <c r="L260" s="172">
        <v>0</v>
      </c>
    </row>
    <row r="261" spans="1:12">
      <c r="A261" s="170">
        <v>253</v>
      </c>
      <c r="B261" s="171" t="s">
        <v>1428</v>
      </c>
      <c r="C261" s="170" t="s">
        <v>157</v>
      </c>
      <c r="D261" s="170">
        <v>27.400594999999999</v>
      </c>
      <c r="E261" s="172">
        <v>9.0310466998929009</v>
      </c>
      <c r="F261" s="172">
        <v>0.71019873803697697</v>
      </c>
      <c r="G261" s="173">
        <v>1.29718720307171</v>
      </c>
      <c r="H261" s="173">
        <v>1.91818153648545</v>
      </c>
      <c r="I261" s="172">
        <v>3.8137563970266002</v>
      </c>
      <c r="J261" s="173">
        <v>6.0485025788935998</v>
      </c>
      <c r="K261" s="173">
        <v>3.8040575598634199</v>
      </c>
      <c r="L261" s="172">
        <v>0.77766428672934995</v>
      </c>
    </row>
    <row r="262" spans="1:12">
      <c r="A262" s="170">
        <v>254</v>
      </c>
      <c r="B262" s="171" t="s">
        <v>935</v>
      </c>
      <c r="C262" s="170" t="s">
        <v>157</v>
      </c>
      <c r="D262" s="170">
        <v>1.300994</v>
      </c>
      <c r="E262" s="172">
        <v>0.14938210703427601</v>
      </c>
      <c r="F262" s="172">
        <v>1.17473630052545E-2</v>
      </c>
      <c r="G262" s="173">
        <v>2.1456710838960499E-2</v>
      </c>
      <c r="H262" s="173">
        <v>3.1728548098177697E-2</v>
      </c>
      <c r="I262" s="172">
        <v>0.680721264374478</v>
      </c>
      <c r="J262" s="173">
        <v>0.30998144643554798</v>
      </c>
      <c r="K262" s="173">
        <v>8.3113252827427694E-2</v>
      </c>
      <c r="L262" s="172">
        <v>1.28633073858776E-2</v>
      </c>
    </row>
    <row r="263" spans="1:12">
      <c r="A263" s="170">
        <v>255</v>
      </c>
      <c r="B263" s="171" t="s">
        <v>2180</v>
      </c>
      <c r="C263" s="170" t="s">
        <v>157</v>
      </c>
      <c r="D263" s="170">
        <v>1.832238</v>
      </c>
      <c r="E263" s="172">
        <v>0.62205357506424397</v>
      </c>
      <c r="F263" s="172">
        <v>4.8918102040957798E-2</v>
      </c>
      <c r="G263" s="173">
        <v>8.9349547623080394E-2</v>
      </c>
      <c r="H263" s="173">
        <v>0.132123298887066</v>
      </c>
      <c r="I263" s="172">
        <v>0.25993445969628398</v>
      </c>
      <c r="J263" s="173">
        <v>0.37804752557676402</v>
      </c>
      <c r="K263" s="173">
        <v>0.24824639884322799</v>
      </c>
      <c r="L263" s="172">
        <v>5.3565092268376198E-2</v>
      </c>
    </row>
    <row r="264" spans="1:12">
      <c r="A264" s="170">
        <v>256</v>
      </c>
      <c r="B264" s="171" t="s">
        <v>833</v>
      </c>
      <c r="C264" s="170" t="s">
        <v>157</v>
      </c>
      <c r="D264" s="170">
        <v>7.3432399999999998</v>
      </c>
      <c r="E264" s="172">
        <v>0</v>
      </c>
      <c r="F264" s="172">
        <v>2.0561072</v>
      </c>
      <c r="G264" s="173">
        <v>5.2871328000000002</v>
      </c>
      <c r="H264" s="173">
        <v>0</v>
      </c>
      <c r="I264" s="172">
        <v>0</v>
      </c>
      <c r="J264" s="173">
        <v>0</v>
      </c>
      <c r="K264" s="173">
        <v>0</v>
      </c>
      <c r="L264" s="172">
        <v>0</v>
      </c>
    </row>
    <row r="265" spans="1:12">
      <c r="A265" s="170">
        <v>257</v>
      </c>
      <c r="B265" s="171" t="s">
        <v>2260</v>
      </c>
      <c r="C265" s="170" t="s">
        <v>157</v>
      </c>
      <c r="D265" s="170">
        <v>0.22398599999999999</v>
      </c>
      <c r="E265" s="172">
        <v>0</v>
      </c>
      <c r="F265" s="172">
        <v>0</v>
      </c>
      <c r="G265" s="173">
        <v>0</v>
      </c>
      <c r="H265" s="173">
        <v>0</v>
      </c>
      <c r="I265" s="172">
        <v>1.1199300000000001E-2</v>
      </c>
      <c r="J265" s="173">
        <v>0.15679019999999999</v>
      </c>
      <c r="K265" s="173">
        <v>5.5996499999999998E-2</v>
      </c>
      <c r="L265" s="172">
        <v>0</v>
      </c>
    </row>
    <row r="266" spans="1:12">
      <c r="A266" s="170">
        <v>258</v>
      </c>
      <c r="B266" s="171" t="s">
        <v>1014</v>
      </c>
      <c r="C266" s="170" t="s">
        <v>56</v>
      </c>
      <c r="D266" s="170">
        <v>164.78982300000001</v>
      </c>
      <c r="E266" s="172">
        <v>0</v>
      </c>
      <c r="F266" s="172">
        <v>0</v>
      </c>
      <c r="G266" s="173">
        <v>0</v>
      </c>
      <c r="H266" s="173">
        <v>16.478982299999998</v>
      </c>
      <c r="I266" s="172">
        <v>74.15542035</v>
      </c>
      <c r="J266" s="173">
        <v>65.915929199999994</v>
      </c>
      <c r="K266" s="173">
        <v>8.2394911499999992</v>
      </c>
      <c r="L266" s="172">
        <v>0</v>
      </c>
    </row>
    <row r="267" spans="1:12" ht="28.5">
      <c r="A267" s="170">
        <v>259</v>
      </c>
      <c r="B267" s="171" t="s">
        <v>1350</v>
      </c>
      <c r="C267" s="170" t="s">
        <v>820</v>
      </c>
      <c r="D267" s="170">
        <v>38.08</v>
      </c>
      <c r="E267" s="172">
        <v>0</v>
      </c>
      <c r="F267" s="172">
        <v>0</v>
      </c>
      <c r="G267" s="173">
        <v>7.6159999999999997</v>
      </c>
      <c r="H267" s="173">
        <v>22.847999999999999</v>
      </c>
      <c r="I267" s="172">
        <v>7.6159999999999997</v>
      </c>
      <c r="J267" s="173">
        <v>0</v>
      </c>
      <c r="K267" s="173">
        <v>0</v>
      </c>
      <c r="L267" s="172">
        <v>0</v>
      </c>
    </row>
    <row r="268" spans="1:12" ht="57">
      <c r="A268" s="170">
        <v>260</v>
      </c>
      <c r="B268" s="171" t="s">
        <v>1184</v>
      </c>
      <c r="C268" s="170" t="s">
        <v>56</v>
      </c>
      <c r="D268" s="170">
        <v>4</v>
      </c>
      <c r="E268" s="172">
        <v>0</v>
      </c>
      <c r="F268" s="172">
        <v>0</v>
      </c>
      <c r="G268" s="173">
        <v>0</v>
      </c>
      <c r="H268" s="173">
        <v>0</v>
      </c>
      <c r="I268" s="172">
        <v>0</v>
      </c>
      <c r="J268" s="173">
        <v>0</v>
      </c>
      <c r="K268" s="173">
        <v>3</v>
      </c>
      <c r="L268" s="172">
        <v>1</v>
      </c>
    </row>
    <row r="269" spans="1:12" ht="57">
      <c r="A269" s="170">
        <v>261</v>
      </c>
      <c r="B269" s="171" t="s">
        <v>1176</v>
      </c>
      <c r="C269" s="170" t="s">
        <v>56</v>
      </c>
      <c r="D269" s="170">
        <v>48</v>
      </c>
      <c r="E269" s="172">
        <v>0</v>
      </c>
      <c r="F269" s="172">
        <v>0</v>
      </c>
      <c r="G269" s="173">
        <v>0</v>
      </c>
      <c r="H269" s="173">
        <v>0</v>
      </c>
      <c r="I269" s="172">
        <v>2</v>
      </c>
      <c r="J269" s="173">
        <v>6</v>
      </c>
      <c r="K269" s="173">
        <v>26</v>
      </c>
      <c r="L269" s="172">
        <v>14</v>
      </c>
    </row>
    <row r="270" spans="1:12" ht="28.5">
      <c r="A270" s="170">
        <v>262</v>
      </c>
      <c r="B270" s="171" t="s">
        <v>2104</v>
      </c>
      <c r="C270" s="170" t="s">
        <v>56</v>
      </c>
      <c r="D270" s="170">
        <v>1</v>
      </c>
      <c r="E270" s="172">
        <v>0</v>
      </c>
      <c r="F270" s="172">
        <v>0</v>
      </c>
      <c r="G270" s="173">
        <v>0</v>
      </c>
      <c r="H270" s="173">
        <v>0</v>
      </c>
      <c r="I270" s="172">
        <v>0</v>
      </c>
      <c r="J270" s="173">
        <v>0</v>
      </c>
      <c r="K270" s="173">
        <v>1</v>
      </c>
      <c r="L270" s="172">
        <v>0</v>
      </c>
    </row>
    <row r="271" spans="1:12" ht="28.5">
      <c r="A271" s="170">
        <v>263</v>
      </c>
      <c r="B271" s="171" t="s">
        <v>2030</v>
      </c>
      <c r="C271" s="170" t="s">
        <v>56</v>
      </c>
      <c r="D271" s="170">
        <v>3</v>
      </c>
      <c r="E271" s="172">
        <v>0</v>
      </c>
      <c r="F271" s="172">
        <v>0</v>
      </c>
      <c r="G271" s="173">
        <v>0</v>
      </c>
      <c r="H271" s="173">
        <v>0</v>
      </c>
      <c r="I271" s="172">
        <v>0</v>
      </c>
      <c r="J271" s="173">
        <v>0</v>
      </c>
      <c r="K271" s="173">
        <v>2</v>
      </c>
      <c r="L271" s="172">
        <v>1</v>
      </c>
    </row>
    <row r="272" spans="1:12" ht="28.5">
      <c r="A272" s="170">
        <v>264</v>
      </c>
      <c r="B272" s="171" t="s">
        <v>2012</v>
      </c>
      <c r="C272" s="170" t="s">
        <v>56</v>
      </c>
      <c r="D272" s="170">
        <v>2</v>
      </c>
      <c r="E272" s="172">
        <v>0</v>
      </c>
      <c r="F272" s="172">
        <v>0</v>
      </c>
      <c r="G272" s="173">
        <v>0</v>
      </c>
      <c r="H272" s="173">
        <v>0</v>
      </c>
      <c r="I272" s="172">
        <v>0</v>
      </c>
      <c r="J272" s="173">
        <v>0</v>
      </c>
      <c r="K272" s="173">
        <v>1</v>
      </c>
      <c r="L272" s="172">
        <v>1</v>
      </c>
    </row>
    <row r="273" spans="1:12" ht="28.5">
      <c r="A273" s="170">
        <v>265</v>
      </c>
      <c r="B273" s="171" t="s">
        <v>1163</v>
      </c>
      <c r="C273" s="170" t="s">
        <v>56</v>
      </c>
      <c r="D273" s="170">
        <v>1</v>
      </c>
      <c r="E273" s="172">
        <v>0</v>
      </c>
      <c r="F273" s="172">
        <v>0</v>
      </c>
      <c r="G273" s="173">
        <v>0</v>
      </c>
      <c r="H273" s="173">
        <v>0</v>
      </c>
      <c r="I273" s="172">
        <v>0</v>
      </c>
      <c r="J273" s="173">
        <v>0</v>
      </c>
      <c r="K273" s="173">
        <v>1</v>
      </c>
      <c r="L273" s="172">
        <v>0</v>
      </c>
    </row>
    <row r="274" spans="1:12" ht="28.5">
      <c r="A274" s="170">
        <v>266</v>
      </c>
      <c r="B274" s="171" t="s">
        <v>1172</v>
      </c>
      <c r="C274" s="170" t="s">
        <v>56</v>
      </c>
      <c r="D274" s="170">
        <v>2.0173999999999999</v>
      </c>
      <c r="E274" s="172">
        <v>0.34541217203789099</v>
      </c>
      <c r="F274" s="172">
        <v>2.71631070944225E-2</v>
      </c>
      <c r="G274" s="173">
        <v>4.9613767289905603E-2</v>
      </c>
      <c r="H274" s="173">
        <v>7.3365056443377305E-2</v>
      </c>
      <c r="I274" s="172">
        <v>0.194335680896805</v>
      </c>
      <c r="J274" s="173">
        <v>0.30992117428074301</v>
      </c>
      <c r="K274" s="173">
        <v>0.687845567105966</v>
      </c>
      <c r="L274" s="172">
        <v>0.32974347485089001</v>
      </c>
    </row>
    <row r="275" spans="1:12">
      <c r="A275" s="170">
        <v>267</v>
      </c>
      <c r="B275" s="171" t="s">
        <v>1834</v>
      </c>
      <c r="C275" s="170" t="s">
        <v>56</v>
      </c>
      <c r="D275" s="170">
        <v>12</v>
      </c>
      <c r="E275" s="172">
        <v>0</v>
      </c>
      <c r="F275" s="172">
        <v>0</v>
      </c>
      <c r="G275" s="173">
        <v>0</v>
      </c>
      <c r="H275" s="173">
        <v>0</v>
      </c>
      <c r="I275" s="172">
        <v>1</v>
      </c>
      <c r="J275" s="173">
        <v>3</v>
      </c>
      <c r="K275" s="173">
        <v>5</v>
      </c>
      <c r="L275" s="172">
        <v>3</v>
      </c>
    </row>
    <row r="276" spans="1:12">
      <c r="A276" s="170">
        <v>268</v>
      </c>
      <c r="B276" s="171" t="s">
        <v>1831</v>
      </c>
      <c r="C276" s="170" t="s">
        <v>56</v>
      </c>
      <c r="D276" s="170">
        <v>4</v>
      </c>
      <c r="E276" s="172">
        <v>0</v>
      </c>
      <c r="F276" s="172">
        <v>0</v>
      </c>
      <c r="G276" s="173">
        <v>0</v>
      </c>
      <c r="H276" s="173">
        <v>0</v>
      </c>
      <c r="I276" s="172">
        <v>0</v>
      </c>
      <c r="J276" s="173">
        <v>1</v>
      </c>
      <c r="K276" s="173">
        <v>2</v>
      </c>
      <c r="L276" s="172">
        <v>1</v>
      </c>
    </row>
    <row r="277" spans="1:12">
      <c r="A277" s="170">
        <v>269</v>
      </c>
      <c r="B277" s="171" t="s">
        <v>2252</v>
      </c>
      <c r="C277" s="170" t="s">
        <v>56</v>
      </c>
      <c r="D277" s="170">
        <v>0.90480000000000005</v>
      </c>
      <c r="E277" s="172">
        <v>0.30718393282866502</v>
      </c>
      <c r="F277" s="172">
        <v>2.4156850107168702E-2</v>
      </c>
      <c r="G277" s="173">
        <v>4.4122799925207901E-2</v>
      </c>
      <c r="H277" s="173">
        <v>6.5245432543707294E-2</v>
      </c>
      <c r="I277" s="172">
        <v>0.12836143510460901</v>
      </c>
      <c r="J277" s="173">
        <v>0.186688302033828</v>
      </c>
      <c r="K277" s="173">
        <v>0.122589609905129</v>
      </c>
      <c r="L277" s="172">
        <v>2.6451637551686401E-2</v>
      </c>
    </row>
    <row r="278" spans="1:12" ht="28.5">
      <c r="A278" s="170">
        <v>270</v>
      </c>
      <c r="B278" s="171" t="s">
        <v>1334</v>
      </c>
      <c r="C278" s="170" t="s">
        <v>56</v>
      </c>
      <c r="D278" s="170">
        <v>0.99960000000000004</v>
      </c>
      <c r="E278" s="172">
        <v>0</v>
      </c>
      <c r="F278" s="172">
        <v>0</v>
      </c>
      <c r="G278" s="173">
        <v>0</v>
      </c>
      <c r="H278" s="173">
        <v>0</v>
      </c>
      <c r="I278" s="172">
        <v>4.9979999999999997E-2</v>
      </c>
      <c r="J278" s="173">
        <v>9.9959999999999993E-2</v>
      </c>
      <c r="K278" s="173">
        <v>0.54978000000000005</v>
      </c>
      <c r="L278" s="172">
        <v>0.29987999999999998</v>
      </c>
    </row>
    <row r="279" spans="1:12" ht="28.5">
      <c r="A279" s="170">
        <v>271</v>
      </c>
      <c r="B279" s="171" t="s">
        <v>1801</v>
      </c>
      <c r="C279" s="170" t="s">
        <v>56</v>
      </c>
      <c r="D279" s="170">
        <v>4</v>
      </c>
      <c r="E279" s="172">
        <v>0</v>
      </c>
      <c r="F279" s="172">
        <v>0</v>
      </c>
      <c r="G279" s="173">
        <v>0</v>
      </c>
      <c r="H279" s="173">
        <v>0</v>
      </c>
      <c r="I279" s="172">
        <v>0</v>
      </c>
      <c r="J279" s="173">
        <v>1</v>
      </c>
      <c r="K279" s="173">
        <v>2</v>
      </c>
      <c r="L279" s="172">
        <v>1</v>
      </c>
    </row>
    <row r="280" spans="1:12">
      <c r="A280" s="170">
        <v>272</v>
      </c>
      <c r="B280" s="171" t="s">
        <v>2172</v>
      </c>
      <c r="C280" s="170" t="s">
        <v>56</v>
      </c>
      <c r="D280" s="170">
        <v>1</v>
      </c>
      <c r="E280" s="172">
        <v>1</v>
      </c>
      <c r="F280" s="172">
        <v>0</v>
      </c>
      <c r="G280" s="173">
        <v>0</v>
      </c>
      <c r="H280" s="173">
        <v>0</v>
      </c>
      <c r="I280" s="172">
        <v>0</v>
      </c>
      <c r="J280" s="173">
        <v>0</v>
      </c>
      <c r="K280" s="173">
        <v>0</v>
      </c>
      <c r="L280" s="172">
        <v>0</v>
      </c>
    </row>
    <row r="281" spans="1:12">
      <c r="A281" s="170">
        <v>273</v>
      </c>
      <c r="B281" s="171" t="s">
        <v>2194</v>
      </c>
      <c r="C281" s="170" t="s">
        <v>56</v>
      </c>
      <c r="D281" s="170">
        <v>0.90480000000000005</v>
      </c>
      <c r="E281" s="172">
        <v>0.30718393282866502</v>
      </c>
      <c r="F281" s="172">
        <v>2.4156850107168702E-2</v>
      </c>
      <c r="G281" s="173">
        <v>4.4122799925207901E-2</v>
      </c>
      <c r="H281" s="173">
        <v>6.5245432543707294E-2</v>
      </c>
      <c r="I281" s="172">
        <v>0.12836143510460901</v>
      </c>
      <c r="J281" s="173">
        <v>0.186688302033828</v>
      </c>
      <c r="K281" s="173">
        <v>0.122589609905129</v>
      </c>
      <c r="L281" s="172">
        <v>2.6451637551686401E-2</v>
      </c>
    </row>
    <row r="282" spans="1:12">
      <c r="A282" s="170">
        <v>274</v>
      </c>
      <c r="B282" s="171" t="s">
        <v>2242</v>
      </c>
      <c r="C282" s="170" t="s">
        <v>157</v>
      </c>
      <c r="D282" s="170">
        <v>1.4439360000000001</v>
      </c>
      <c r="E282" s="172">
        <v>0.49022318659691799</v>
      </c>
      <c r="F282" s="172">
        <v>3.8551000791716097E-2</v>
      </c>
      <c r="G282" s="173">
        <v>7.0413902777193907E-2</v>
      </c>
      <c r="H282" s="173">
        <v>0.104122710969751</v>
      </c>
      <c r="I282" s="172">
        <v>0.20484714540142401</v>
      </c>
      <c r="J282" s="173">
        <v>0.29792877993536299</v>
      </c>
      <c r="K282" s="173">
        <v>0.19563610849687399</v>
      </c>
      <c r="L282" s="172">
        <v>4.2213165030760197E-2</v>
      </c>
    </row>
    <row r="283" spans="1:12">
      <c r="A283" s="170">
        <v>275</v>
      </c>
      <c r="B283" s="171" t="s">
        <v>2222</v>
      </c>
      <c r="C283" s="170" t="s">
        <v>157</v>
      </c>
      <c r="D283" s="170">
        <v>0.25596200000000002</v>
      </c>
      <c r="E283" s="172">
        <v>8.6900324728880193E-2</v>
      </c>
      <c r="F283" s="172">
        <v>6.83381483988851E-3</v>
      </c>
      <c r="G283" s="173">
        <v>1.248205140855E-2</v>
      </c>
      <c r="H283" s="173">
        <v>1.84575059734222E-2</v>
      </c>
      <c r="I283" s="172">
        <v>3.6312610137318603E-2</v>
      </c>
      <c r="J283" s="173">
        <v>5.2812899165763198E-2</v>
      </c>
      <c r="K283" s="173">
        <v>3.4679798552759197E-2</v>
      </c>
      <c r="L283" s="172">
        <v>7.4829951934181601E-3</v>
      </c>
    </row>
    <row r="284" spans="1:12">
      <c r="A284" s="170">
        <v>276</v>
      </c>
      <c r="B284" s="171" t="s">
        <v>1137</v>
      </c>
      <c r="C284" s="170" t="s">
        <v>56</v>
      </c>
      <c r="D284" s="170">
        <v>1</v>
      </c>
      <c r="E284" s="172">
        <v>0</v>
      </c>
      <c r="F284" s="172">
        <v>0</v>
      </c>
      <c r="G284" s="173">
        <v>0</v>
      </c>
      <c r="H284" s="173">
        <v>0</v>
      </c>
      <c r="I284" s="172">
        <v>0</v>
      </c>
      <c r="J284" s="173">
        <v>0</v>
      </c>
      <c r="K284" s="173">
        <v>1</v>
      </c>
      <c r="L284" s="172">
        <v>0</v>
      </c>
    </row>
    <row r="285" spans="1:12">
      <c r="A285" s="170">
        <v>277</v>
      </c>
      <c r="B285" s="171" t="s">
        <v>1135</v>
      </c>
      <c r="C285" s="170" t="s">
        <v>56</v>
      </c>
      <c r="D285" s="170">
        <v>1</v>
      </c>
      <c r="E285" s="172">
        <v>0</v>
      </c>
      <c r="F285" s="172">
        <v>0</v>
      </c>
      <c r="G285" s="173">
        <v>0</v>
      </c>
      <c r="H285" s="173">
        <v>0</v>
      </c>
      <c r="I285" s="172">
        <v>0</v>
      </c>
      <c r="J285" s="173">
        <v>0</v>
      </c>
      <c r="K285" s="173">
        <v>1</v>
      </c>
      <c r="L285" s="172">
        <v>0</v>
      </c>
    </row>
    <row r="286" spans="1:12">
      <c r="A286" s="170">
        <v>278</v>
      </c>
      <c r="B286" s="171" t="s">
        <v>1393</v>
      </c>
      <c r="C286" s="170" t="s">
        <v>820</v>
      </c>
      <c r="D286" s="170">
        <v>1.71424</v>
      </c>
      <c r="E286" s="172">
        <v>0</v>
      </c>
      <c r="F286" s="172">
        <v>0</v>
      </c>
      <c r="G286" s="173">
        <v>0</v>
      </c>
      <c r="H286" s="173">
        <v>0</v>
      </c>
      <c r="I286" s="172">
        <v>0</v>
      </c>
      <c r="J286" s="173">
        <v>0</v>
      </c>
      <c r="K286" s="173">
        <v>1.542816</v>
      </c>
      <c r="L286" s="172">
        <v>0.17142399999999999</v>
      </c>
    </row>
    <row r="287" spans="1:12">
      <c r="A287" s="170">
        <v>279</v>
      </c>
      <c r="B287" s="171" t="s">
        <v>1328</v>
      </c>
      <c r="C287" s="170" t="s">
        <v>56</v>
      </c>
      <c r="D287" s="170">
        <v>20.967600000000001</v>
      </c>
      <c r="E287" s="172">
        <v>0</v>
      </c>
      <c r="F287" s="172">
        <v>0</v>
      </c>
      <c r="G287" s="173">
        <v>0</v>
      </c>
      <c r="H287" s="173">
        <v>0</v>
      </c>
      <c r="I287" s="172">
        <v>1.0483800000000001</v>
      </c>
      <c r="J287" s="173">
        <v>2.0967600000000002</v>
      </c>
      <c r="K287" s="173">
        <v>11.53218</v>
      </c>
      <c r="L287" s="172">
        <v>6.2902800000000001</v>
      </c>
    </row>
    <row r="288" spans="1:12" ht="28.5">
      <c r="A288" s="170">
        <v>280</v>
      </c>
      <c r="B288" s="171" t="s">
        <v>1440</v>
      </c>
      <c r="C288" s="170" t="s">
        <v>86</v>
      </c>
      <c r="D288" s="170">
        <v>4</v>
      </c>
      <c r="E288" s="172">
        <v>1.3580191548570499</v>
      </c>
      <c r="F288" s="172">
        <v>0.106794209138677</v>
      </c>
      <c r="G288" s="173">
        <v>0.195061007626914</v>
      </c>
      <c r="H288" s="173">
        <v>0.28844134634707003</v>
      </c>
      <c r="I288" s="172">
        <v>0.56746876704071103</v>
      </c>
      <c r="J288" s="173">
        <v>0.82532405850498503</v>
      </c>
      <c r="K288" s="173">
        <v>0.54195229843116099</v>
      </c>
      <c r="L288" s="172">
        <v>0.116939158053432</v>
      </c>
    </row>
    <row r="289" spans="1:12">
      <c r="A289" s="170">
        <v>281</v>
      </c>
      <c r="B289" s="171" t="s">
        <v>1378</v>
      </c>
      <c r="C289" s="170" t="s">
        <v>820</v>
      </c>
      <c r="D289" s="170">
        <v>295.71039999999999</v>
      </c>
      <c r="E289" s="172">
        <v>0</v>
      </c>
      <c r="F289" s="172">
        <v>0</v>
      </c>
      <c r="G289" s="173">
        <v>0</v>
      </c>
      <c r="H289" s="173">
        <v>0</v>
      </c>
      <c r="I289" s="172">
        <v>0</v>
      </c>
      <c r="J289" s="173">
        <v>0</v>
      </c>
      <c r="K289" s="173">
        <v>266.13936000000001</v>
      </c>
      <c r="L289" s="172">
        <v>29.57104</v>
      </c>
    </row>
    <row r="290" spans="1:12" ht="28.5">
      <c r="A290" s="170">
        <v>282</v>
      </c>
      <c r="B290" s="171" t="s">
        <v>1182</v>
      </c>
      <c r="C290" s="170" t="s">
        <v>56</v>
      </c>
      <c r="D290" s="170">
        <v>4</v>
      </c>
      <c r="E290" s="172">
        <v>0</v>
      </c>
      <c r="F290" s="172">
        <v>0</v>
      </c>
      <c r="G290" s="173">
        <v>0</v>
      </c>
      <c r="H290" s="173">
        <v>0</v>
      </c>
      <c r="I290" s="172">
        <v>0</v>
      </c>
      <c r="J290" s="173">
        <v>0</v>
      </c>
      <c r="K290" s="173">
        <v>3</v>
      </c>
      <c r="L290" s="172">
        <v>1</v>
      </c>
    </row>
    <row r="291" spans="1:12" ht="28.5">
      <c r="A291" s="170">
        <v>283</v>
      </c>
      <c r="B291" s="171" t="s">
        <v>2154</v>
      </c>
      <c r="C291" s="170" t="s">
        <v>56</v>
      </c>
      <c r="D291" s="170">
        <v>4.5379000000000003E-2</v>
      </c>
      <c r="E291" s="172">
        <v>5.2351638419739397E-4</v>
      </c>
      <c r="F291" s="172">
        <v>2.4740891676229598E-3</v>
      </c>
      <c r="G291" s="173">
        <v>1.8240796018440201E-2</v>
      </c>
      <c r="H291" s="173">
        <v>2.32296741390168E-2</v>
      </c>
      <c r="I291" s="172">
        <v>2.4448782341183898E-4</v>
      </c>
      <c r="J291" s="173">
        <v>3.4301965198896202E-4</v>
      </c>
      <c r="K291" s="173">
        <v>2.54629838480503E-4</v>
      </c>
      <c r="L291" s="172">
        <v>6.8786976841371601E-5</v>
      </c>
    </row>
    <row r="292" spans="1:12">
      <c r="A292" s="170">
        <v>284</v>
      </c>
      <c r="B292" s="171" t="s">
        <v>2216</v>
      </c>
      <c r="C292" s="170" t="s">
        <v>56</v>
      </c>
      <c r="D292" s="170">
        <v>1.8577999999999999</v>
      </c>
      <c r="E292" s="172">
        <v>0.63073199647335798</v>
      </c>
      <c r="F292" s="172">
        <v>4.9600570434458501E-2</v>
      </c>
      <c r="G292" s="173">
        <v>9.0596084992320206E-2</v>
      </c>
      <c r="H292" s="173">
        <v>0.133966583310897</v>
      </c>
      <c r="I292" s="172">
        <v>0.26356086885205798</v>
      </c>
      <c r="J292" s="173">
        <v>0.38332175897263998</v>
      </c>
      <c r="K292" s="173">
        <v>0.25170974500635301</v>
      </c>
      <c r="L292" s="172">
        <v>5.4312391957916602E-2</v>
      </c>
    </row>
    <row r="293" spans="1:12">
      <c r="A293" s="170">
        <v>285</v>
      </c>
      <c r="B293" s="171" t="s">
        <v>1805</v>
      </c>
      <c r="C293" s="170" t="s">
        <v>56</v>
      </c>
      <c r="D293" s="170">
        <v>0.62597899999999995</v>
      </c>
      <c r="E293" s="172">
        <v>0.175856350953425</v>
      </c>
      <c r="F293" s="172">
        <v>1.3829289413860701E-2</v>
      </c>
      <c r="G293" s="173">
        <v>2.5259376417395299E-2</v>
      </c>
      <c r="H293" s="173">
        <v>3.7351640034877301E-2</v>
      </c>
      <c r="I293" s="172">
        <v>8.6231668578131596E-2</v>
      </c>
      <c r="J293" s="173">
        <v>0.132370017539861</v>
      </c>
      <c r="K293" s="173">
        <v>0.117274862312042</v>
      </c>
      <c r="L293" s="172">
        <v>3.7805794750407198E-2</v>
      </c>
    </row>
    <row r="294" spans="1:12">
      <c r="A294" s="170">
        <v>286</v>
      </c>
      <c r="B294" s="171" t="s">
        <v>1388</v>
      </c>
      <c r="C294" s="170" t="s">
        <v>820</v>
      </c>
      <c r="D294" s="170">
        <v>1.4112</v>
      </c>
      <c r="E294" s="172">
        <v>0</v>
      </c>
      <c r="F294" s="172">
        <v>0</v>
      </c>
      <c r="G294" s="173">
        <v>0</v>
      </c>
      <c r="H294" s="173">
        <v>0</v>
      </c>
      <c r="I294" s="172">
        <v>0</v>
      </c>
      <c r="J294" s="173">
        <v>0</v>
      </c>
      <c r="K294" s="173">
        <v>1.2700800000000001</v>
      </c>
      <c r="L294" s="172">
        <v>0.14112</v>
      </c>
    </row>
    <row r="295" spans="1:12">
      <c r="A295" s="170">
        <v>287</v>
      </c>
      <c r="B295" s="171" t="s">
        <v>1654</v>
      </c>
      <c r="C295" s="170" t="s">
        <v>56</v>
      </c>
      <c r="D295" s="170">
        <v>30</v>
      </c>
      <c r="E295" s="172">
        <v>10</v>
      </c>
      <c r="F295" s="172">
        <v>1</v>
      </c>
      <c r="G295" s="173">
        <v>2</v>
      </c>
      <c r="H295" s="173">
        <v>2</v>
      </c>
      <c r="I295" s="172">
        <v>4</v>
      </c>
      <c r="J295" s="173">
        <v>6</v>
      </c>
      <c r="K295" s="173">
        <v>4</v>
      </c>
      <c r="L295" s="172">
        <v>1</v>
      </c>
    </row>
    <row r="296" spans="1:12" ht="28.5">
      <c r="A296" s="170">
        <v>288</v>
      </c>
      <c r="B296" s="171" t="s">
        <v>2136</v>
      </c>
      <c r="C296" s="170" t="s">
        <v>56</v>
      </c>
      <c r="D296" s="170">
        <v>50.641199999999998</v>
      </c>
      <c r="E296" s="172">
        <v>1.9152144140948999</v>
      </c>
      <c r="F296" s="172">
        <v>0.15061187314827601</v>
      </c>
      <c r="G296" s="173">
        <v>0.27509453905623699</v>
      </c>
      <c r="H296" s="173">
        <v>0.40678883075327299</v>
      </c>
      <c r="I296" s="172">
        <v>3.05030120215751</v>
      </c>
      <c r="J296" s="173">
        <v>5.6639545197095797</v>
      </c>
      <c r="K296" s="173">
        <v>25.514315326477501</v>
      </c>
      <c r="L296" s="172">
        <v>13.6649192946028</v>
      </c>
    </row>
    <row r="297" spans="1:12" ht="28.5">
      <c r="A297" s="170">
        <v>289</v>
      </c>
      <c r="B297" s="171" t="s">
        <v>1336</v>
      </c>
      <c r="C297" s="170" t="s">
        <v>56</v>
      </c>
      <c r="D297" s="170">
        <v>3</v>
      </c>
      <c r="E297" s="172">
        <v>0</v>
      </c>
      <c r="F297" s="172">
        <v>0</v>
      </c>
      <c r="G297" s="173">
        <v>0</v>
      </c>
      <c r="H297" s="173">
        <v>0</v>
      </c>
      <c r="I297" s="172">
        <v>0</v>
      </c>
      <c r="J297" s="173">
        <v>0</v>
      </c>
      <c r="K297" s="173">
        <v>2</v>
      </c>
      <c r="L297" s="172">
        <v>1</v>
      </c>
    </row>
    <row r="298" spans="1:12" ht="28.5">
      <c r="A298" s="170">
        <v>290</v>
      </c>
      <c r="B298" s="171" t="s">
        <v>2152</v>
      </c>
      <c r="C298" s="170" t="s">
        <v>56</v>
      </c>
      <c r="D298" s="170">
        <v>1.1792</v>
      </c>
      <c r="E298" s="172">
        <v>0.40034404685185898</v>
      </c>
      <c r="F298" s="172">
        <v>3.1482932854081901E-2</v>
      </c>
      <c r="G298" s="173">
        <v>5.7503985048414197E-2</v>
      </c>
      <c r="H298" s="173">
        <v>8.5032508903116297E-2</v>
      </c>
      <c r="I298" s="172">
        <v>0.16728979252360199</v>
      </c>
      <c r="J298" s="173">
        <v>0.24330553244726899</v>
      </c>
      <c r="K298" s="173">
        <v>0.159767537577506</v>
      </c>
      <c r="L298" s="172">
        <v>3.4473663794151801E-2</v>
      </c>
    </row>
    <row r="299" spans="1:12" ht="28.5">
      <c r="A299" s="170">
        <v>291</v>
      </c>
      <c r="B299" s="171" t="s">
        <v>2118</v>
      </c>
      <c r="C299" s="170" t="s">
        <v>117</v>
      </c>
      <c r="D299" s="170">
        <v>2.64</v>
      </c>
      <c r="E299" s="172">
        <v>0.89629264220565397</v>
      </c>
      <c r="F299" s="172">
        <v>7.0484178031526803E-2</v>
      </c>
      <c r="G299" s="173">
        <v>0.12874026503376301</v>
      </c>
      <c r="H299" s="173">
        <v>0.19037128858906599</v>
      </c>
      <c r="I299" s="172">
        <v>0.37452938624686899</v>
      </c>
      <c r="J299" s="173">
        <v>0.54471387861329001</v>
      </c>
      <c r="K299" s="173">
        <v>0.35768851696456599</v>
      </c>
      <c r="L299" s="172">
        <v>7.7179844315265297E-2</v>
      </c>
    </row>
    <row r="300" spans="1:12" ht="28.5">
      <c r="A300" s="170">
        <v>292</v>
      </c>
      <c r="B300" s="171" t="s">
        <v>1424</v>
      </c>
      <c r="C300" s="170" t="s">
        <v>86</v>
      </c>
      <c r="D300" s="170">
        <v>701.45854299999996</v>
      </c>
      <c r="E300" s="172">
        <v>238.14853443302999</v>
      </c>
      <c r="F300" s="172">
        <v>18.727927585813401</v>
      </c>
      <c r="G300" s="173">
        <v>34.206802551521697</v>
      </c>
      <c r="H300" s="173">
        <v>50.582411637393598</v>
      </c>
      <c r="I300" s="172">
        <v>99.513953631595797</v>
      </c>
      <c r="J300" s="173">
        <v>144.73265289543801</v>
      </c>
      <c r="K300" s="173">
        <v>95.039267408255895</v>
      </c>
      <c r="L300" s="172">
        <v>20.506992856951801</v>
      </c>
    </row>
    <row r="301" spans="1:12">
      <c r="A301" s="170">
        <v>293</v>
      </c>
      <c r="B301" s="171" t="s">
        <v>1447</v>
      </c>
      <c r="C301" s="170" t="s">
        <v>86</v>
      </c>
      <c r="D301" s="170">
        <v>31.339200000000002</v>
      </c>
      <c r="E301" s="172">
        <v>10.639808474474</v>
      </c>
      <c r="F301" s="172">
        <v>0.836711269759706</v>
      </c>
      <c r="G301" s="173">
        <v>1.5282639825553499</v>
      </c>
      <c r="H301" s="173">
        <v>2.2598802603600299</v>
      </c>
      <c r="I301" s="172">
        <v>4.4460042960105604</v>
      </c>
      <c r="J301" s="173">
        <v>6.4662489335748496</v>
      </c>
      <c r="K301" s="173">
        <v>4.2460878677484599</v>
      </c>
      <c r="L301" s="172">
        <v>0.91619491551703103</v>
      </c>
    </row>
    <row r="302" spans="1:12">
      <c r="A302" s="170">
        <v>294</v>
      </c>
      <c r="B302" s="171" t="s">
        <v>937</v>
      </c>
      <c r="C302" s="170" t="s">
        <v>86</v>
      </c>
      <c r="D302" s="170">
        <v>12.10294</v>
      </c>
      <c r="E302" s="172">
        <v>0</v>
      </c>
      <c r="F302" s="172">
        <v>0</v>
      </c>
      <c r="G302" s="173">
        <v>0</v>
      </c>
      <c r="H302" s="173">
        <v>0</v>
      </c>
      <c r="I302" s="172">
        <v>9.6823519999999998</v>
      </c>
      <c r="J302" s="173">
        <v>2.420588</v>
      </c>
      <c r="K302" s="173">
        <v>0</v>
      </c>
      <c r="L302" s="172">
        <v>0</v>
      </c>
    </row>
    <row r="303" spans="1:12">
      <c r="A303" s="170">
        <v>295</v>
      </c>
      <c r="B303" s="171" t="s">
        <v>939</v>
      </c>
      <c r="C303" s="170" t="s">
        <v>86</v>
      </c>
      <c r="D303" s="170">
        <v>6.9029999999999996</v>
      </c>
      <c r="E303" s="172">
        <v>0</v>
      </c>
      <c r="F303" s="172">
        <v>0</v>
      </c>
      <c r="G303" s="173">
        <v>0</v>
      </c>
      <c r="H303" s="173">
        <v>0</v>
      </c>
      <c r="I303" s="172">
        <v>5.5224000000000002</v>
      </c>
      <c r="J303" s="173">
        <v>1.3806</v>
      </c>
      <c r="K303" s="173">
        <v>0</v>
      </c>
      <c r="L303" s="172">
        <v>0</v>
      </c>
    </row>
    <row r="304" spans="1:12">
      <c r="A304" s="170">
        <v>296</v>
      </c>
      <c r="B304" s="171" t="s">
        <v>1338</v>
      </c>
      <c r="C304" s="170" t="s">
        <v>56</v>
      </c>
      <c r="D304" s="170">
        <v>18</v>
      </c>
      <c r="E304" s="172">
        <v>0</v>
      </c>
      <c r="F304" s="172">
        <v>0</v>
      </c>
      <c r="G304" s="173">
        <v>0</v>
      </c>
      <c r="H304" s="173">
        <v>0</v>
      </c>
      <c r="I304" s="172">
        <v>1</v>
      </c>
      <c r="J304" s="173">
        <v>2</v>
      </c>
      <c r="K304" s="173">
        <v>10</v>
      </c>
      <c r="L304" s="172">
        <v>5</v>
      </c>
    </row>
    <row r="305" spans="1:12">
      <c r="A305" s="170">
        <v>297</v>
      </c>
      <c r="B305" s="171" t="s">
        <v>1149</v>
      </c>
      <c r="C305" s="170" t="s">
        <v>56</v>
      </c>
      <c r="D305" s="170">
        <v>1</v>
      </c>
      <c r="E305" s="172">
        <v>0</v>
      </c>
      <c r="F305" s="172">
        <v>0</v>
      </c>
      <c r="G305" s="173">
        <v>0</v>
      </c>
      <c r="H305" s="173">
        <v>0</v>
      </c>
      <c r="I305" s="172">
        <v>0</v>
      </c>
      <c r="J305" s="173">
        <v>0</v>
      </c>
      <c r="K305" s="173">
        <v>1</v>
      </c>
      <c r="L305" s="172">
        <v>0</v>
      </c>
    </row>
    <row r="306" spans="1:12" ht="28.5">
      <c r="A306" s="170">
        <v>298</v>
      </c>
      <c r="B306" s="171" t="s">
        <v>1767</v>
      </c>
      <c r="C306" s="170" t="s">
        <v>56</v>
      </c>
      <c r="D306" s="170">
        <v>12</v>
      </c>
      <c r="E306" s="172">
        <v>0</v>
      </c>
      <c r="F306" s="172">
        <v>0</v>
      </c>
      <c r="G306" s="173">
        <v>0</v>
      </c>
      <c r="H306" s="173">
        <v>0</v>
      </c>
      <c r="I306" s="172">
        <v>1</v>
      </c>
      <c r="J306" s="173">
        <v>3</v>
      </c>
      <c r="K306" s="173">
        <v>5</v>
      </c>
      <c r="L306" s="172">
        <v>3</v>
      </c>
    </row>
    <row r="307" spans="1:12" ht="28.5">
      <c r="A307" s="170">
        <v>299</v>
      </c>
      <c r="B307" s="171" t="s">
        <v>1947</v>
      </c>
      <c r="C307" s="170" t="s">
        <v>56</v>
      </c>
      <c r="D307" s="170">
        <v>23</v>
      </c>
      <c r="E307" s="172">
        <v>0</v>
      </c>
      <c r="F307" s="172">
        <v>0</v>
      </c>
      <c r="G307" s="173">
        <v>0</v>
      </c>
      <c r="H307" s="173">
        <v>0</v>
      </c>
      <c r="I307" s="172">
        <v>2.7147331159249002</v>
      </c>
      <c r="J307" s="173">
        <v>5.4294662318498101</v>
      </c>
      <c r="K307" s="173">
        <v>10.029466231849799</v>
      </c>
      <c r="L307" s="172">
        <v>4.8263344203754901</v>
      </c>
    </row>
    <row r="308" spans="1:12">
      <c r="A308" s="170">
        <v>300</v>
      </c>
      <c r="B308" s="171" t="s">
        <v>989</v>
      </c>
      <c r="C308" s="170" t="s">
        <v>56</v>
      </c>
      <c r="D308" s="170">
        <v>16.224</v>
      </c>
      <c r="E308" s="172">
        <v>0</v>
      </c>
      <c r="F308" s="172">
        <v>0</v>
      </c>
      <c r="G308" s="173">
        <v>0</v>
      </c>
      <c r="H308" s="173">
        <v>0</v>
      </c>
      <c r="I308" s="172">
        <v>0.81120000000000003</v>
      </c>
      <c r="J308" s="173">
        <v>11.3568</v>
      </c>
      <c r="K308" s="173">
        <v>4.056</v>
      </c>
      <c r="L308" s="172">
        <v>0</v>
      </c>
    </row>
    <row r="309" spans="1:12">
      <c r="A309" s="170">
        <v>301</v>
      </c>
      <c r="B309" s="171" t="s">
        <v>2272</v>
      </c>
      <c r="C309" s="170" t="s">
        <v>56</v>
      </c>
      <c r="D309" s="170">
        <v>0.22620000000000001</v>
      </c>
      <c r="E309" s="172">
        <v>7.6795983207166296E-2</v>
      </c>
      <c r="F309" s="172">
        <v>6.0392125267921797E-3</v>
      </c>
      <c r="G309" s="173">
        <v>1.1030699981301999E-2</v>
      </c>
      <c r="H309" s="173">
        <v>1.6311358135926799E-2</v>
      </c>
      <c r="I309" s="172">
        <v>3.2090358776152197E-2</v>
      </c>
      <c r="J309" s="173">
        <v>4.6672075508456902E-2</v>
      </c>
      <c r="K309" s="173">
        <v>3.0647402476282198E-2</v>
      </c>
      <c r="L309" s="172">
        <v>6.6129093879216004E-3</v>
      </c>
    </row>
    <row r="310" spans="1:12">
      <c r="A310" s="170">
        <v>302</v>
      </c>
      <c r="B310" s="171" t="s">
        <v>2244</v>
      </c>
      <c r="C310" s="170" t="s">
        <v>56</v>
      </c>
      <c r="D310" s="170">
        <v>5.0646259999999996</v>
      </c>
      <c r="E310" s="172">
        <v>1.71946478004676</v>
      </c>
      <c r="F310" s="172">
        <v>0.135218182063295</v>
      </c>
      <c r="G310" s="173">
        <v>0.24697776270336699</v>
      </c>
      <c r="H310" s="173">
        <v>0.36521188554609402</v>
      </c>
      <c r="I310" s="172">
        <v>0.71850426793558198</v>
      </c>
      <c r="J310" s="173">
        <v>1.04498942128247</v>
      </c>
      <c r="K310" s="173">
        <v>0.68619642534855496</v>
      </c>
      <c r="L310" s="172">
        <v>0.14806327507388101</v>
      </c>
    </row>
    <row r="311" spans="1:12" ht="28.5">
      <c r="A311" s="170">
        <v>303</v>
      </c>
      <c r="B311" s="171" t="s">
        <v>918</v>
      </c>
      <c r="C311" s="170" t="s">
        <v>86</v>
      </c>
      <c r="D311" s="170">
        <v>222.14965000000001</v>
      </c>
      <c r="E311" s="172">
        <v>0</v>
      </c>
      <c r="F311" s="172">
        <v>0</v>
      </c>
      <c r="G311" s="173">
        <v>0</v>
      </c>
      <c r="H311" s="173">
        <v>0</v>
      </c>
      <c r="I311" s="172">
        <v>167.73452</v>
      </c>
      <c r="J311" s="173">
        <v>41.933630000000001</v>
      </c>
      <c r="K311" s="173">
        <v>3.7444500000000001</v>
      </c>
      <c r="L311" s="172">
        <v>8.73705</v>
      </c>
    </row>
    <row r="312" spans="1:12" ht="28.5">
      <c r="A312" s="170">
        <v>304</v>
      </c>
      <c r="B312" s="171" t="s">
        <v>1371</v>
      </c>
      <c r="C312" s="170" t="s">
        <v>117</v>
      </c>
      <c r="D312" s="170">
        <v>155.68436800000001</v>
      </c>
      <c r="E312" s="172">
        <v>0.10297859251281</v>
      </c>
      <c r="F312" s="172">
        <v>8.0982048789858697E-3</v>
      </c>
      <c r="G312" s="173">
        <v>1.47914762083489E-2</v>
      </c>
      <c r="H312" s="173">
        <v>2.1872507293498301E-2</v>
      </c>
      <c r="I312" s="172">
        <v>4.3031156604697099E-2</v>
      </c>
      <c r="J312" s="173">
        <v>62.215003523356401</v>
      </c>
      <c r="K312" s="173">
        <v>93.26972504279</v>
      </c>
      <c r="L312" s="172">
        <v>8.8674963551917708E-3</v>
      </c>
    </row>
    <row r="313" spans="1:12" ht="28.5">
      <c r="A313" s="170">
        <v>305</v>
      </c>
      <c r="B313" s="171" t="s">
        <v>908</v>
      </c>
      <c r="C313" s="170" t="s">
        <v>86</v>
      </c>
      <c r="D313" s="170">
        <v>56.425165</v>
      </c>
      <c r="E313" s="172">
        <v>1.2284013190977801</v>
      </c>
      <c r="F313" s="172">
        <v>9.6601102354674506E-2</v>
      </c>
      <c r="G313" s="173">
        <v>0.17644316592770401</v>
      </c>
      <c r="H313" s="173">
        <v>0.26091070149329099</v>
      </c>
      <c r="I313" s="172">
        <v>42.758866001234601</v>
      </c>
      <c r="J313" s="173">
        <v>11.307939972085901</v>
      </c>
      <c r="K313" s="173">
        <v>0.49022498386702601</v>
      </c>
      <c r="L313" s="172">
        <v>0.105777753939075</v>
      </c>
    </row>
    <row r="314" spans="1:12" ht="28.5">
      <c r="A314" s="170">
        <v>306</v>
      </c>
      <c r="B314" s="171" t="s">
        <v>963</v>
      </c>
      <c r="C314" s="170" t="s">
        <v>117</v>
      </c>
      <c r="D314" s="170">
        <v>249.48</v>
      </c>
      <c r="E314" s="172">
        <v>0</v>
      </c>
      <c r="F314" s="172">
        <v>0</v>
      </c>
      <c r="G314" s="173">
        <v>0</v>
      </c>
      <c r="H314" s="173">
        <v>0</v>
      </c>
      <c r="I314" s="172">
        <v>12.474</v>
      </c>
      <c r="J314" s="173">
        <v>174.636</v>
      </c>
      <c r="K314" s="173">
        <v>62.37</v>
      </c>
      <c r="L314" s="172">
        <v>0</v>
      </c>
    </row>
    <row r="315" spans="1:12" ht="28.5">
      <c r="A315" s="170">
        <v>307</v>
      </c>
      <c r="B315" s="171" t="s">
        <v>1001</v>
      </c>
      <c r="C315" s="170" t="s">
        <v>117</v>
      </c>
      <c r="D315" s="170">
        <v>13.359500000000001</v>
      </c>
      <c r="E315" s="172">
        <v>0</v>
      </c>
      <c r="F315" s="172">
        <v>0</v>
      </c>
      <c r="G315" s="173">
        <v>0</v>
      </c>
      <c r="H315" s="173">
        <v>0</v>
      </c>
      <c r="I315" s="172">
        <v>0.66797499999999999</v>
      </c>
      <c r="J315" s="173">
        <v>9.3516499999999994</v>
      </c>
      <c r="K315" s="173">
        <v>3.3398750000000001</v>
      </c>
      <c r="L315" s="172">
        <v>0</v>
      </c>
    </row>
    <row r="316" spans="1:12" ht="28.5">
      <c r="A316" s="170">
        <v>308</v>
      </c>
      <c r="B316" s="171" t="s">
        <v>1527</v>
      </c>
      <c r="C316" s="170" t="s">
        <v>86</v>
      </c>
      <c r="D316" s="170">
        <v>28.1204</v>
      </c>
      <c r="E316" s="172">
        <v>9.5470104605605606</v>
      </c>
      <c r="F316" s="172">
        <v>0.750773969665813</v>
      </c>
      <c r="G316" s="173">
        <v>1.37129838971797</v>
      </c>
      <c r="H316" s="173">
        <v>2.0277715089545398</v>
      </c>
      <c r="I316" s="172">
        <v>3.9893621791728999</v>
      </c>
      <c r="J316" s="173">
        <v>5.8021106636958901</v>
      </c>
      <c r="K316" s="173">
        <v>3.80997885320091</v>
      </c>
      <c r="L316" s="172">
        <v>0.822093975031434</v>
      </c>
    </row>
    <row r="317" spans="1:12">
      <c r="A317" s="170">
        <v>309</v>
      </c>
      <c r="B317" s="171" t="s">
        <v>1430</v>
      </c>
      <c r="C317" s="170" t="s">
        <v>117</v>
      </c>
      <c r="D317" s="170">
        <v>568.17574999999999</v>
      </c>
      <c r="E317" s="172">
        <v>192.898387956318</v>
      </c>
      <c r="F317" s="172">
        <v>15.1694699682562</v>
      </c>
      <c r="G317" s="173">
        <v>27.707233576044398</v>
      </c>
      <c r="H317" s="173">
        <v>40.971344572939103</v>
      </c>
      <c r="I317" s="172">
        <v>80.605498078732793</v>
      </c>
      <c r="J317" s="173">
        <v>117.232278983528</v>
      </c>
      <c r="K317" s="173">
        <v>76.981038406337206</v>
      </c>
      <c r="L317" s="172">
        <v>16.6104984578444</v>
      </c>
    </row>
    <row r="318" spans="1:12">
      <c r="A318" s="170">
        <v>310</v>
      </c>
      <c r="B318" s="171" t="s">
        <v>1998</v>
      </c>
      <c r="C318" s="170" t="s">
        <v>117</v>
      </c>
      <c r="D318" s="170">
        <v>82.878231999999997</v>
      </c>
      <c r="E318" s="172">
        <v>28.137556644171699</v>
      </c>
      <c r="F318" s="172">
        <v>2.2127288103129499</v>
      </c>
      <c r="G318" s="173">
        <v>4.0415778610642903</v>
      </c>
      <c r="H318" s="173">
        <v>5.9763772052362096</v>
      </c>
      <c r="I318" s="172">
        <v>11.757702031888501</v>
      </c>
      <c r="J318" s="173">
        <v>17.100349698989401</v>
      </c>
      <c r="K318" s="173">
        <v>11.2290120805778</v>
      </c>
      <c r="L318" s="172">
        <v>2.4229276677592599</v>
      </c>
    </row>
    <row r="319" spans="1:12">
      <c r="A319" s="170">
        <v>311</v>
      </c>
      <c r="B319" s="171" t="s">
        <v>2014</v>
      </c>
      <c r="C319" s="170" t="s">
        <v>56</v>
      </c>
      <c r="D319" s="170">
        <v>3.5145119999999999</v>
      </c>
      <c r="E319" s="172">
        <v>0</v>
      </c>
      <c r="F319" s="172">
        <v>0</v>
      </c>
      <c r="G319" s="173">
        <v>0</v>
      </c>
      <c r="H319" s="173">
        <v>0.35145120000000002</v>
      </c>
      <c r="I319" s="172">
        <v>1.5815303999999999</v>
      </c>
      <c r="J319" s="173">
        <v>1.4058048000000001</v>
      </c>
      <c r="K319" s="173">
        <v>0.17572560000000001</v>
      </c>
      <c r="L319" s="172">
        <v>0</v>
      </c>
    </row>
    <row r="320" spans="1:12" ht="28.5">
      <c r="A320" s="170">
        <v>312</v>
      </c>
      <c r="B320" s="171" t="s">
        <v>1029</v>
      </c>
      <c r="C320" s="170" t="s">
        <v>117</v>
      </c>
      <c r="D320" s="170">
        <v>2448</v>
      </c>
      <c r="E320" s="172">
        <v>0</v>
      </c>
      <c r="F320" s="172">
        <v>0</v>
      </c>
      <c r="G320" s="173">
        <v>0</v>
      </c>
      <c r="H320" s="173">
        <v>244.8</v>
      </c>
      <c r="I320" s="172">
        <v>1101.5999999999999</v>
      </c>
      <c r="J320" s="173">
        <v>979.2</v>
      </c>
      <c r="K320" s="173">
        <v>122.4</v>
      </c>
      <c r="L320" s="172">
        <v>0</v>
      </c>
    </row>
    <row r="321" spans="1:12" ht="28.5">
      <c r="A321" s="170">
        <v>313</v>
      </c>
      <c r="B321" s="171" t="s">
        <v>2200</v>
      </c>
      <c r="C321" s="170" t="s">
        <v>56</v>
      </c>
      <c r="D321" s="170">
        <v>34</v>
      </c>
      <c r="E321" s="172">
        <v>0</v>
      </c>
      <c r="F321" s="172">
        <v>0</v>
      </c>
      <c r="G321" s="173">
        <v>0</v>
      </c>
      <c r="H321" s="173">
        <v>0</v>
      </c>
      <c r="I321" s="172">
        <v>2</v>
      </c>
      <c r="J321" s="173">
        <v>3</v>
      </c>
      <c r="K321" s="173">
        <v>19</v>
      </c>
      <c r="L321" s="172">
        <v>10</v>
      </c>
    </row>
    <row r="322" spans="1:12" ht="28.5">
      <c r="A322" s="170">
        <v>314</v>
      </c>
      <c r="B322" s="171" t="s">
        <v>1868</v>
      </c>
      <c r="C322" s="170" t="s">
        <v>56</v>
      </c>
      <c r="D322" s="170">
        <v>33</v>
      </c>
      <c r="E322" s="172">
        <v>0</v>
      </c>
      <c r="F322" s="172">
        <v>0</v>
      </c>
      <c r="G322" s="173">
        <v>0</v>
      </c>
      <c r="H322" s="173">
        <v>0</v>
      </c>
      <c r="I322" s="172">
        <v>2</v>
      </c>
      <c r="J322" s="173">
        <v>3</v>
      </c>
      <c r="K322" s="173">
        <v>18</v>
      </c>
      <c r="L322" s="172">
        <v>10</v>
      </c>
    </row>
    <row r="323" spans="1:12">
      <c r="A323" s="170">
        <v>315</v>
      </c>
      <c r="B323" s="171" t="s">
        <v>1787</v>
      </c>
      <c r="C323" s="170" t="s">
        <v>56</v>
      </c>
      <c r="D323" s="170">
        <v>2</v>
      </c>
      <c r="E323" s="172">
        <v>0</v>
      </c>
      <c r="F323" s="172">
        <v>0</v>
      </c>
      <c r="G323" s="173">
        <v>0</v>
      </c>
      <c r="H323" s="173">
        <v>0</v>
      </c>
      <c r="I323" s="172">
        <v>0</v>
      </c>
      <c r="J323" s="173">
        <v>0</v>
      </c>
      <c r="K323" s="173">
        <v>1</v>
      </c>
      <c r="L323" s="172">
        <v>1</v>
      </c>
    </row>
    <row r="324" spans="1:12">
      <c r="A324" s="170">
        <v>316</v>
      </c>
      <c r="B324" s="171" t="s">
        <v>1790</v>
      </c>
      <c r="C324" s="170" t="s">
        <v>56</v>
      </c>
      <c r="D324" s="170">
        <v>33</v>
      </c>
      <c r="E324" s="172">
        <v>0</v>
      </c>
      <c r="F324" s="172">
        <v>0</v>
      </c>
      <c r="G324" s="173">
        <v>0</v>
      </c>
      <c r="H324" s="173">
        <v>0</v>
      </c>
      <c r="I324" s="172">
        <v>4</v>
      </c>
      <c r="J324" s="173">
        <v>8</v>
      </c>
      <c r="K324" s="173">
        <v>14</v>
      </c>
      <c r="L324" s="172">
        <v>7</v>
      </c>
    </row>
    <row r="325" spans="1:12">
      <c r="A325" s="170">
        <v>317</v>
      </c>
      <c r="B325" s="171" t="s">
        <v>1296</v>
      </c>
      <c r="C325" s="170" t="s">
        <v>56</v>
      </c>
      <c r="D325" s="170">
        <v>405.87542500000001</v>
      </c>
      <c r="E325" s="172">
        <v>11.2315738088227</v>
      </c>
      <c r="F325" s="172">
        <v>0.883247513855691</v>
      </c>
      <c r="G325" s="173">
        <v>1.6132630357600699</v>
      </c>
      <c r="H325" s="173">
        <v>2.3855703797891801</v>
      </c>
      <c r="I325" s="172">
        <v>23.3329423579283</v>
      </c>
      <c r="J325" s="173">
        <v>44.105209050343802</v>
      </c>
      <c r="K325" s="173">
        <v>209.518506968992</v>
      </c>
      <c r="L325" s="172">
        <v>112.805111884509</v>
      </c>
    </row>
    <row r="326" spans="1:12">
      <c r="A326" s="170">
        <v>318</v>
      </c>
      <c r="B326" s="171" t="s">
        <v>1354</v>
      </c>
      <c r="C326" s="170" t="s">
        <v>820</v>
      </c>
      <c r="D326" s="170">
        <v>390.03035799999998</v>
      </c>
      <c r="E326" s="172">
        <v>0</v>
      </c>
      <c r="F326" s="172">
        <v>0</v>
      </c>
      <c r="G326" s="173">
        <v>77.875039999999998</v>
      </c>
      <c r="H326" s="173">
        <v>233.62512000000001</v>
      </c>
      <c r="I326" s="172">
        <v>77.907797900000006</v>
      </c>
      <c r="J326" s="173">
        <v>0.45861059999999998</v>
      </c>
      <c r="K326" s="173">
        <v>0.1637895</v>
      </c>
      <c r="L326" s="172">
        <v>0</v>
      </c>
    </row>
    <row r="327" spans="1:12">
      <c r="A327" s="170">
        <v>319</v>
      </c>
      <c r="B327" s="171" t="s">
        <v>1390</v>
      </c>
      <c r="C327" s="170" t="s">
        <v>820</v>
      </c>
      <c r="D327" s="170">
        <v>10.082560000000001</v>
      </c>
      <c r="E327" s="172">
        <v>0</v>
      </c>
      <c r="F327" s="172">
        <v>0</v>
      </c>
      <c r="G327" s="173">
        <v>0</v>
      </c>
      <c r="H327" s="173">
        <v>0</v>
      </c>
      <c r="I327" s="172">
        <v>0</v>
      </c>
      <c r="J327" s="173">
        <v>0</v>
      </c>
      <c r="K327" s="173">
        <v>9.0743039999999997</v>
      </c>
      <c r="L327" s="172">
        <v>1.008256</v>
      </c>
    </row>
    <row r="328" spans="1:12">
      <c r="A328" s="170">
        <v>320</v>
      </c>
      <c r="B328" s="171" t="s">
        <v>2052</v>
      </c>
      <c r="C328" s="170" t="s">
        <v>820</v>
      </c>
      <c r="D328" s="170">
        <v>30.750983999999999</v>
      </c>
      <c r="E328" s="172">
        <v>10.4401063256757</v>
      </c>
      <c r="F328" s="172">
        <v>0.82100675412902702</v>
      </c>
      <c r="G328" s="173">
        <v>1.49957948113978</v>
      </c>
      <c r="H328" s="173">
        <v>2.2174638066143002</v>
      </c>
      <c r="I328" s="172">
        <v>4.3625557439421598</v>
      </c>
      <c r="J328" s="173">
        <v>6.3448817294754596</v>
      </c>
      <c r="K328" s="173">
        <v>4.1663916144549704</v>
      </c>
      <c r="L328" s="172">
        <v>0.89899854456864203</v>
      </c>
    </row>
    <row r="329" spans="1:12">
      <c r="A329" s="170">
        <v>321</v>
      </c>
      <c r="B329" s="171" t="s">
        <v>2142</v>
      </c>
      <c r="C329" s="170" t="s">
        <v>56</v>
      </c>
      <c r="D329" s="170">
        <v>8.3428000000000004</v>
      </c>
      <c r="E329" s="172">
        <v>2.8324205512853502</v>
      </c>
      <c r="F329" s="172">
        <v>0.22274068200053801</v>
      </c>
      <c r="G329" s="173">
        <v>0.40683874360745398</v>
      </c>
      <c r="H329" s="173">
        <v>0.60160211607608405</v>
      </c>
      <c r="I329" s="172">
        <v>1.1835696074168101</v>
      </c>
      <c r="J329" s="173">
        <v>1.7213783888238501</v>
      </c>
      <c r="K329" s="173">
        <v>1.1303499088378699</v>
      </c>
      <c r="L329" s="172">
        <v>0.243900001952044</v>
      </c>
    </row>
    <row r="330" spans="1:12">
      <c r="A330" s="170">
        <v>322</v>
      </c>
      <c r="B330" s="171" t="s">
        <v>1652</v>
      </c>
      <c r="C330" s="170" t="s">
        <v>56</v>
      </c>
      <c r="D330" s="170">
        <v>20</v>
      </c>
      <c r="E330" s="172">
        <v>6</v>
      </c>
      <c r="F330" s="172">
        <v>1</v>
      </c>
      <c r="G330" s="173">
        <v>1</v>
      </c>
      <c r="H330" s="173">
        <v>1</v>
      </c>
      <c r="I330" s="172">
        <v>3</v>
      </c>
      <c r="J330" s="173">
        <v>4</v>
      </c>
      <c r="K330" s="173">
        <v>3</v>
      </c>
      <c r="L330" s="172">
        <v>1</v>
      </c>
    </row>
    <row r="331" spans="1:12">
      <c r="A331" s="170">
        <v>323</v>
      </c>
      <c r="B331" s="171" t="s">
        <v>2071</v>
      </c>
      <c r="C331" s="170" t="s">
        <v>56</v>
      </c>
      <c r="D331" s="170">
        <v>43</v>
      </c>
      <c r="E331" s="172">
        <v>0</v>
      </c>
      <c r="F331" s="172">
        <v>0</v>
      </c>
      <c r="G331" s="173">
        <v>0</v>
      </c>
      <c r="H331" s="173">
        <v>0</v>
      </c>
      <c r="I331" s="172">
        <v>2</v>
      </c>
      <c r="J331" s="173">
        <v>4</v>
      </c>
      <c r="K331" s="173">
        <v>24</v>
      </c>
      <c r="L331" s="172">
        <v>13</v>
      </c>
    </row>
    <row r="332" spans="1:12">
      <c r="A332" s="170">
        <v>324</v>
      </c>
      <c r="B332" s="171" t="s">
        <v>1231</v>
      </c>
      <c r="C332" s="170" t="s">
        <v>56</v>
      </c>
      <c r="D332" s="170">
        <v>1</v>
      </c>
      <c r="E332" s="172">
        <v>0</v>
      </c>
      <c r="F332" s="172">
        <v>0</v>
      </c>
      <c r="G332" s="173">
        <v>0</v>
      </c>
      <c r="H332" s="173">
        <v>0</v>
      </c>
      <c r="I332" s="172">
        <v>0</v>
      </c>
      <c r="J332" s="173">
        <v>0</v>
      </c>
      <c r="K332" s="173">
        <v>1</v>
      </c>
      <c r="L332" s="172">
        <v>0</v>
      </c>
    </row>
    <row r="333" spans="1:12" ht="28.5">
      <c r="A333" s="170">
        <v>325</v>
      </c>
      <c r="B333" s="171" t="s">
        <v>1228</v>
      </c>
      <c r="C333" s="170" t="s">
        <v>56</v>
      </c>
      <c r="D333" s="170">
        <v>1</v>
      </c>
      <c r="E333" s="172">
        <v>0</v>
      </c>
      <c r="F333" s="172">
        <v>0</v>
      </c>
      <c r="G333" s="173">
        <v>0</v>
      </c>
      <c r="H333" s="173">
        <v>0</v>
      </c>
      <c r="I333" s="172">
        <v>0</v>
      </c>
      <c r="J333" s="173">
        <v>0</v>
      </c>
      <c r="K333" s="173">
        <v>1</v>
      </c>
      <c r="L333" s="172">
        <v>0</v>
      </c>
    </row>
    <row r="334" spans="1:12" ht="28.5">
      <c r="A334" s="170">
        <v>326</v>
      </c>
      <c r="B334" s="171" t="s">
        <v>2138</v>
      </c>
      <c r="C334" s="170" t="s">
        <v>56</v>
      </c>
      <c r="D334" s="170">
        <v>1.2682</v>
      </c>
      <c r="E334" s="172">
        <v>0.43055997304742799</v>
      </c>
      <c r="F334" s="172">
        <v>3.3859104007417498E-2</v>
      </c>
      <c r="G334" s="173">
        <v>6.18440924681131E-2</v>
      </c>
      <c r="H334" s="173">
        <v>9.1450328859338598E-2</v>
      </c>
      <c r="I334" s="172">
        <v>0.17991597259025699</v>
      </c>
      <c r="J334" s="173">
        <v>0.26166899274900501</v>
      </c>
      <c r="K334" s="173">
        <v>0.17182597621760001</v>
      </c>
      <c r="L334" s="172">
        <v>3.7075560060840701E-2</v>
      </c>
    </row>
    <row r="335" spans="1:12" ht="28.5">
      <c r="A335" s="170">
        <v>327</v>
      </c>
      <c r="B335" s="171" t="s">
        <v>2176</v>
      </c>
      <c r="C335" s="170" t="s">
        <v>56</v>
      </c>
      <c r="D335" s="170">
        <v>0.58960000000000001</v>
      </c>
      <c r="E335" s="172">
        <v>0.20017202342592899</v>
      </c>
      <c r="F335" s="172">
        <v>1.5741466427040999E-2</v>
      </c>
      <c r="G335" s="173">
        <v>2.8751992524207098E-2</v>
      </c>
      <c r="H335" s="173">
        <v>4.25162544515581E-2</v>
      </c>
      <c r="I335" s="172">
        <v>8.36448962618008E-2</v>
      </c>
      <c r="J335" s="173">
        <v>0.12165276622363499</v>
      </c>
      <c r="K335" s="173">
        <v>7.9883768788753196E-2</v>
      </c>
      <c r="L335" s="172">
        <v>1.7236831897075901E-2</v>
      </c>
    </row>
    <row r="336" spans="1:12" ht="28.5">
      <c r="A336" s="170">
        <v>328</v>
      </c>
      <c r="B336" s="171" t="s">
        <v>2192</v>
      </c>
      <c r="C336" s="170" t="s">
        <v>56</v>
      </c>
      <c r="D336" s="170">
        <v>1</v>
      </c>
      <c r="E336" s="172">
        <v>1</v>
      </c>
      <c r="F336" s="172">
        <v>0</v>
      </c>
      <c r="G336" s="173">
        <v>0</v>
      </c>
      <c r="H336" s="173">
        <v>0</v>
      </c>
      <c r="I336" s="172">
        <v>0</v>
      </c>
      <c r="J336" s="173">
        <v>0</v>
      </c>
      <c r="K336" s="173">
        <v>0</v>
      </c>
      <c r="L336" s="172">
        <v>0</v>
      </c>
    </row>
    <row r="337" spans="1:12" ht="28.5">
      <c r="A337" s="170">
        <v>329</v>
      </c>
      <c r="B337" s="171" t="s">
        <v>994</v>
      </c>
      <c r="C337" s="170" t="s">
        <v>86</v>
      </c>
      <c r="D337" s="170">
        <v>32.573399999999999</v>
      </c>
      <c r="E337" s="172">
        <v>0</v>
      </c>
      <c r="F337" s="172">
        <v>0</v>
      </c>
      <c r="G337" s="173">
        <v>0</v>
      </c>
      <c r="H337" s="173">
        <v>0</v>
      </c>
      <c r="I337" s="172">
        <v>1.6286700000000001</v>
      </c>
      <c r="J337" s="173">
        <v>22.801380000000002</v>
      </c>
      <c r="K337" s="173">
        <v>8.1433499999999999</v>
      </c>
      <c r="L337" s="172">
        <v>0</v>
      </c>
    </row>
    <row r="338" spans="1:12" ht="28.5">
      <c r="A338" s="170">
        <v>330</v>
      </c>
      <c r="B338" s="171" t="s">
        <v>997</v>
      </c>
      <c r="C338" s="170" t="s">
        <v>86</v>
      </c>
      <c r="D338" s="170">
        <v>159.00095200000001</v>
      </c>
      <c r="E338" s="172">
        <v>0</v>
      </c>
      <c r="F338" s="172">
        <v>0</v>
      </c>
      <c r="G338" s="173">
        <v>0</v>
      </c>
      <c r="H338" s="173">
        <v>0</v>
      </c>
      <c r="I338" s="172">
        <v>7.9500476000000004</v>
      </c>
      <c r="J338" s="173">
        <v>111.3006664</v>
      </c>
      <c r="K338" s="173">
        <v>39.750238000000003</v>
      </c>
      <c r="L338" s="172">
        <v>0</v>
      </c>
    </row>
    <row r="339" spans="1:12" ht="28.5">
      <c r="A339" s="170">
        <v>331</v>
      </c>
      <c r="B339" s="171" t="s">
        <v>965</v>
      </c>
      <c r="C339" s="170" t="s">
        <v>86</v>
      </c>
      <c r="D339" s="170">
        <v>393.37223999999998</v>
      </c>
      <c r="E339" s="172">
        <v>0</v>
      </c>
      <c r="F339" s="172">
        <v>0</v>
      </c>
      <c r="G339" s="173">
        <v>0</v>
      </c>
      <c r="H339" s="173">
        <v>0</v>
      </c>
      <c r="I339" s="172">
        <v>19.668612</v>
      </c>
      <c r="J339" s="173">
        <v>275.360568</v>
      </c>
      <c r="K339" s="173">
        <v>98.343059999999994</v>
      </c>
      <c r="L339" s="172">
        <v>0</v>
      </c>
    </row>
    <row r="340" spans="1:12" ht="28.5">
      <c r="A340" s="170">
        <v>332</v>
      </c>
      <c r="B340" s="171" t="s">
        <v>991</v>
      </c>
      <c r="C340" s="170" t="s">
        <v>86</v>
      </c>
      <c r="D340" s="170">
        <v>43.68</v>
      </c>
      <c r="E340" s="172">
        <v>0</v>
      </c>
      <c r="F340" s="172">
        <v>0</v>
      </c>
      <c r="G340" s="173">
        <v>0</v>
      </c>
      <c r="H340" s="173">
        <v>0</v>
      </c>
      <c r="I340" s="172">
        <v>2.1840000000000002</v>
      </c>
      <c r="J340" s="173">
        <v>30.576000000000001</v>
      </c>
      <c r="K340" s="173">
        <v>10.92</v>
      </c>
      <c r="L340" s="172">
        <v>0</v>
      </c>
    </row>
    <row r="341" spans="1:12">
      <c r="A341" s="170">
        <v>333</v>
      </c>
      <c r="B341" s="171" t="s">
        <v>1816</v>
      </c>
      <c r="C341" s="170" t="s">
        <v>86</v>
      </c>
      <c r="D341" s="170">
        <v>190.4</v>
      </c>
      <c r="E341" s="172">
        <v>0</v>
      </c>
      <c r="F341" s="172">
        <v>0</v>
      </c>
      <c r="G341" s="173">
        <v>0</v>
      </c>
      <c r="H341" s="173">
        <v>0</v>
      </c>
      <c r="I341" s="172">
        <v>22.473268924873999</v>
      </c>
      <c r="J341" s="173">
        <v>44.946537849747997</v>
      </c>
      <c r="K341" s="173">
        <v>83.026537849747996</v>
      </c>
      <c r="L341" s="172">
        <v>39.953655375630099</v>
      </c>
    </row>
    <row r="342" spans="1:12">
      <c r="A342" s="170">
        <v>334</v>
      </c>
      <c r="B342" s="171" t="s">
        <v>1824</v>
      </c>
      <c r="C342" s="170" t="s">
        <v>86</v>
      </c>
      <c r="D342" s="170">
        <v>132.72</v>
      </c>
      <c r="E342" s="172">
        <v>0</v>
      </c>
      <c r="F342" s="172">
        <v>0</v>
      </c>
      <c r="G342" s="173">
        <v>0</v>
      </c>
      <c r="H342" s="173">
        <v>0</v>
      </c>
      <c r="I342" s="172">
        <v>15.665190397632699</v>
      </c>
      <c r="J342" s="173">
        <v>31.330380795265501</v>
      </c>
      <c r="K342" s="173">
        <v>57.874380795265502</v>
      </c>
      <c r="L342" s="172">
        <v>27.8500480118363</v>
      </c>
    </row>
    <row r="343" spans="1:12">
      <c r="A343" s="170">
        <v>335</v>
      </c>
      <c r="B343" s="171" t="s">
        <v>1827</v>
      </c>
      <c r="C343" s="170" t="s">
        <v>86</v>
      </c>
      <c r="D343" s="170">
        <v>170.24</v>
      </c>
      <c r="E343" s="172">
        <v>0</v>
      </c>
      <c r="F343" s="172">
        <v>0</v>
      </c>
      <c r="G343" s="173">
        <v>0</v>
      </c>
      <c r="H343" s="173">
        <v>0</v>
      </c>
      <c r="I343" s="172">
        <v>20.093746332828498</v>
      </c>
      <c r="J343" s="173">
        <v>40.187492665656997</v>
      </c>
      <c r="K343" s="173">
        <v>74.235492665657006</v>
      </c>
      <c r="L343" s="172">
        <v>35.723268335857497</v>
      </c>
    </row>
    <row r="344" spans="1:12">
      <c r="A344" s="170">
        <v>336</v>
      </c>
      <c r="B344" s="171" t="s">
        <v>1821</v>
      </c>
      <c r="C344" s="170" t="s">
        <v>86</v>
      </c>
      <c r="D344" s="170">
        <v>62.72</v>
      </c>
      <c r="E344" s="172">
        <v>0</v>
      </c>
      <c r="F344" s="172">
        <v>0</v>
      </c>
      <c r="G344" s="173">
        <v>0</v>
      </c>
      <c r="H344" s="173">
        <v>0</v>
      </c>
      <c r="I344" s="172">
        <v>7.4029591752526098</v>
      </c>
      <c r="J344" s="173">
        <v>14.8059183505052</v>
      </c>
      <c r="K344" s="173">
        <v>27.349918350505199</v>
      </c>
      <c r="L344" s="172">
        <v>13.161204123737001</v>
      </c>
    </row>
    <row r="345" spans="1:12">
      <c r="A345" s="170">
        <v>337</v>
      </c>
      <c r="B345" s="171" t="s">
        <v>2160</v>
      </c>
      <c r="C345" s="170" t="s">
        <v>86</v>
      </c>
      <c r="D345" s="170">
        <v>3.9286799999999999</v>
      </c>
      <c r="E345" s="172">
        <v>1.33380567332595</v>
      </c>
      <c r="F345" s="172">
        <v>0.104890068389734</v>
      </c>
      <c r="G345" s="173">
        <v>0.19158306986092599</v>
      </c>
      <c r="H345" s="173">
        <v>0.283298437141702</v>
      </c>
      <c r="I345" s="172">
        <v>0.557350798924375</v>
      </c>
      <c r="J345" s="173">
        <v>0.81060853054184101</v>
      </c>
      <c r="K345" s="173">
        <v>0.53228928895013405</v>
      </c>
      <c r="L345" s="172">
        <v>0.11485413286534001</v>
      </c>
    </row>
    <row r="346" spans="1:12">
      <c r="A346" s="170">
        <v>338</v>
      </c>
      <c r="B346" s="171" t="s">
        <v>2212</v>
      </c>
      <c r="C346" s="170" t="s">
        <v>86</v>
      </c>
      <c r="D346" s="170">
        <v>4.2729749999999997</v>
      </c>
      <c r="E346" s="172">
        <v>1.4506954745563301</v>
      </c>
      <c r="F346" s="172">
        <v>0.114082246448585</v>
      </c>
      <c r="G346" s="173">
        <v>0.20837270226615301</v>
      </c>
      <c r="H346" s="173">
        <v>0.308125665476843</v>
      </c>
      <c r="I346" s="172">
        <v>0.60619496371144499</v>
      </c>
      <c r="J346" s="173">
        <v>0.88164726722258402</v>
      </c>
      <c r="K346" s="173">
        <v>0.57893715559722303</v>
      </c>
      <c r="L346" s="172">
        <v>0.124919524720841</v>
      </c>
    </row>
    <row r="347" spans="1:12">
      <c r="A347" s="170">
        <v>339</v>
      </c>
      <c r="B347" s="171" t="s">
        <v>2196</v>
      </c>
      <c r="C347" s="170" t="s">
        <v>86</v>
      </c>
      <c r="D347" s="170">
        <v>3.0507749999999998</v>
      </c>
      <c r="E347" s="172">
        <v>1.03575272178976</v>
      </c>
      <c r="F347" s="172">
        <v>8.14512758462618E-2</v>
      </c>
      <c r="G347" s="173">
        <v>0.14877181138574999</v>
      </c>
      <c r="H347" s="173">
        <v>0.219992412100496</v>
      </c>
      <c r="I347" s="172">
        <v>0.43280488194215599</v>
      </c>
      <c r="J347" s="173">
        <v>0.629469501146386</v>
      </c>
      <c r="K347" s="173">
        <v>0.41334363081158099</v>
      </c>
      <c r="L347" s="172">
        <v>8.9188764977615007E-2</v>
      </c>
    </row>
    <row r="348" spans="1:12">
      <c r="A348" s="170">
        <v>340</v>
      </c>
      <c r="B348" s="171" t="s">
        <v>1677</v>
      </c>
      <c r="C348" s="170" t="s">
        <v>86</v>
      </c>
      <c r="D348" s="170">
        <v>80</v>
      </c>
      <c r="E348" s="172">
        <v>27.160383097141001</v>
      </c>
      <c r="F348" s="172">
        <v>2.1358841827735402</v>
      </c>
      <c r="G348" s="173">
        <v>3.9012201525382801</v>
      </c>
      <c r="H348" s="173">
        <v>5.7688269269413999</v>
      </c>
      <c r="I348" s="172">
        <v>11.3493753408142</v>
      </c>
      <c r="J348" s="173">
        <v>16.506481170099701</v>
      </c>
      <c r="K348" s="173">
        <v>10.8390459686232</v>
      </c>
      <c r="L348" s="172">
        <v>2.3387831610686498</v>
      </c>
    </row>
    <row r="349" spans="1:12">
      <c r="A349" s="170">
        <v>341</v>
      </c>
      <c r="B349" s="171" t="s">
        <v>1675</v>
      </c>
      <c r="C349" s="170" t="s">
        <v>86</v>
      </c>
      <c r="D349" s="170">
        <v>30</v>
      </c>
      <c r="E349" s="172">
        <v>10.185143661427899</v>
      </c>
      <c r="F349" s="172">
        <v>0.80095656854007702</v>
      </c>
      <c r="G349" s="173">
        <v>1.4629575572018501</v>
      </c>
      <c r="H349" s="173">
        <v>2.1633100976030302</v>
      </c>
      <c r="I349" s="172">
        <v>4.2560157528053297</v>
      </c>
      <c r="J349" s="173">
        <v>6.1899304387873899</v>
      </c>
      <c r="K349" s="173">
        <v>4.0646422382337102</v>
      </c>
      <c r="L349" s="172">
        <v>0.87704368540074196</v>
      </c>
    </row>
    <row r="350" spans="1:12">
      <c r="A350" s="170">
        <v>342</v>
      </c>
      <c r="B350" s="171" t="s">
        <v>1669</v>
      </c>
      <c r="C350" s="170" t="s">
        <v>86</v>
      </c>
      <c r="D350" s="170">
        <v>120</v>
      </c>
      <c r="E350" s="172">
        <v>40.740574645711597</v>
      </c>
      <c r="F350" s="172">
        <v>3.2038262741603099</v>
      </c>
      <c r="G350" s="173">
        <v>5.8518302288074198</v>
      </c>
      <c r="H350" s="173">
        <v>8.65324039041211</v>
      </c>
      <c r="I350" s="172">
        <v>17.024063011221301</v>
      </c>
      <c r="J350" s="173">
        <v>24.759721755149499</v>
      </c>
      <c r="K350" s="173">
        <v>16.258568952934802</v>
      </c>
      <c r="L350" s="172">
        <v>3.50817474160297</v>
      </c>
    </row>
    <row r="351" spans="1:12">
      <c r="A351" s="170">
        <v>343</v>
      </c>
      <c r="B351" s="171" t="s">
        <v>1671</v>
      </c>
      <c r="C351" s="170" t="s">
        <v>86</v>
      </c>
      <c r="D351" s="170">
        <v>147.63537700000001</v>
      </c>
      <c r="E351" s="172">
        <v>50.122917475135601</v>
      </c>
      <c r="F351" s="172">
        <v>3.9416508319013501</v>
      </c>
      <c r="G351" s="173">
        <v>7.1994763497498298</v>
      </c>
      <c r="H351" s="173">
        <v>10.646036727584301</v>
      </c>
      <c r="I351" s="172">
        <v>20.944616339445101</v>
      </c>
      <c r="J351" s="173">
        <v>30.461757131138398</v>
      </c>
      <c r="K351" s="173">
        <v>20.002832973725202</v>
      </c>
      <c r="L351" s="172">
        <v>4.3160891713202698</v>
      </c>
    </row>
    <row r="352" spans="1:12">
      <c r="A352" s="170">
        <v>344</v>
      </c>
      <c r="B352" s="171" t="s">
        <v>1673</v>
      </c>
      <c r="C352" s="170" t="s">
        <v>86</v>
      </c>
      <c r="D352" s="170">
        <v>60</v>
      </c>
      <c r="E352" s="172">
        <v>20.370287322855798</v>
      </c>
      <c r="F352" s="172">
        <v>1.60191313708015</v>
      </c>
      <c r="G352" s="173">
        <v>2.9259151144037099</v>
      </c>
      <c r="H352" s="173">
        <v>4.3266201952060497</v>
      </c>
      <c r="I352" s="172">
        <v>8.5120315056106595</v>
      </c>
      <c r="J352" s="173">
        <v>12.379860877574799</v>
      </c>
      <c r="K352" s="173">
        <v>8.1292844764674204</v>
      </c>
      <c r="L352" s="172">
        <v>1.7540873708014799</v>
      </c>
    </row>
    <row r="353" spans="1:12">
      <c r="A353" s="170">
        <v>345</v>
      </c>
      <c r="B353" s="171" t="s">
        <v>1794</v>
      </c>
      <c r="C353" s="170" t="s">
        <v>86</v>
      </c>
      <c r="D353" s="170">
        <v>42</v>
      </c>
      <c r="E353" s="172">
        <v>0</v>
      </c>
      <c r="F353" s="172">
        <v>0</v>
      </c>
      <c r="G353" s="173">
        <v>0</v>
      </c>
      <c r="H353" s="173">
        <v>0</v>
      </c>
      <c r="I353" s="172">
        <v>4.9573387334280801</v>
      </c>
      <c r="J353" s="173">
        <v>9.9146774668561708</v>
      </c>
      <c r="K353" s="173">
        <v>18.3146774668562</v>
      </c>
      <c r="L353" s="172">
        <v>8.8133063328595806</v>
      </c>
    </row>
    <row r="354" spans="1:12" ht="28.5">
      <c r="A354" s="170">
        <v>346</v>
      </c>
      <c r="B354" s="171" t="s">
        <v>1564</v>
      </c>
      <c r="C354" s="170" t="s">
        <v>56</v>
      </c>
      <c r="D354" s="170">
        <v>0.22620000000000001</v>
      </c>
      <c r="E354" s="172">
        <v>7.6795983207166296E-2</v>
      </c>
      <c r="F354" s="172">
        <v>6.0392125267921797E-3</v>
      </c>
      <c r="G354" s="173">
        <v>1.1030699981301999E-2</v>
      </c>
      <c r="H354" s="173">
        <v>1.6311358135926799E-2</v>
      </c>
      <c r="I354" s="172">
        <v>3.2090358776152197E-2</v>
      </c>
      <c r="J354" s="173">
        <v>4.6672075508456902E-2</v>
      </c>
      <c r="K354" s="173">
        <v>3.0647402476282198E-2</v>
      </c>
      <c r="L354" s="172">
        <v>6.6129093879216004E-3</v>
      </c>
    </row>
    <row r="355" spans="1:12" ht="28.5">
      <c r="A355" s="170">
        <v>347</v>
      </c>
      <c r="B355" s="171" t="s">
        <v>2256</v>
      </c>
      <c r="C355" s="170" t="s">
        <v>56</v>
      </c>
      <c r="D355" s="170">
        <v>1.2682</v>
      </c>
      <c r="E355" s="172">
        <v>0.43055997304742799</v>
      </c>
      <c r="F355" s="172">
        <v>3.3859104007417498E-2</v>
      </c>
      <c r="G355" s="173">
        <v>6.18440924681131E-2</v>
      </c>
      <c r="H355" s="173">
        <v>9.1450328859338598E-2</v>
      </c>
      <c r="I355" s="172">
        <v>0.17991597259025699</v>
      </c>
      <c r="J355" s="173">
        <v>0.26166899274900501</v>
      </c>
      <c r="K355" s="173">
        <v>0.17182597621760001</v>
      </c>
      <c r="L355" s="172">
        <v>3.7075560060840701E-2</v>
      </c>
    </row>
    <row r="356" spans="1:12" ht="28.5">
      <c r="A356" s="170">
        <v>348</v>
      </c>
      <c r="B356" s="171" t="s">
        <v>2236</v>
      </c>
      <c r="C356" s="170" t="s">
        <v>56</v>
      </c>
      <c r="D356" s="170">
        <v>0.58960000000000001</v>
      </c>
      <c r="E356" s="172">
        <v>0.20017202342592899</v>
      </c>
      <c r="F356" s="172">
        <v>1.5741466427040999E-2</v>
      </c>
      <c r="G356" s="173">
        <v>2.8751992524207098E-2</v>
      </c>
      <c r="H356" s="173">
        <v>4.25162544515581E-2</v>
      </c>
      <c r="I356" s="172">
        <v>8.36448962618008E-2</v>
      </c>
      <c r="J356" s="173">
        <v>0.12165276622363499</v>
      </c>
      <c r="K356" s="173">
        <v>7.9883768788753196E-2</v>
      </c>
      <c r="L356" s="172">
        <v>1.7236831897075901E-2</v>
      </c>
    </row>
    <row r="357" spans="1:12">
      <c r="A357" s="170">
        <v>349</v>
      </c>
      <c r="B357" s="171" t="s">
        <v>2274</v>
      </c>
      <c r="C357" s="170" t="s">
        <v>56</v>
      </c>
      <c r="D357" s="170">
        <v>0.67859999999999998</v>
      </c>
      <c r="E357" s="172">
        <v>0.230387949621499</v>
      </c>
      <c r="F357" s="172">
        <v>1.8117637580376499E-2</v>
      </c>
      <c r="G357" s="173">
        <v>3.3092099943905898E-2</v>
      </c>
      <c r="H357" s="173">
        <v>4.8934074407780498E-2</v>
      </c>
      <c r="I357" s="172">
        <v>9.6271076328456606E-2</v>
      </c>
      <c r="J357" s="173">
        <v>0.14001622652537099</v>
      </c>
      <c r="K357" s="173">
        <v>9.1942207428846498E-2</v>
      </c>
      <c r="L357" s="172">
        <v>1.98387281637648E-2</v>
      </c>
    </row>
    <row r="358" spans="1:12">
      <c r="A358" s="170">
        <v>350</v>
      </c>
      <c r="B358" s="171" t="s">
        <v>1239</v>
      </c>
      <c r="C358" s="170" t="s">
        <v>56</v>
      </c>
      <c r="D358" s="170">
        <v>13.994999999999999</v>
      </c>
      <c r="E358" s="172">
        <v>0</v>
      </c>
      <c r="F358" s="172">
        <v>0</v>
      </c>
      <c r="G358" s="173">
        <v>0</v>
      </c>
      <c r="H358" s="173">
        <v>0</v>
      </c>
      <c r="I358" s="172">
        <v>0.69974999999999998</v>
      </c>
      <c r="J358" s="173">
        <v>1.3995</v>
      </c>
      <c r="K358" s="173">
        <v>7.6972500000000004</v>
      </c>
      <c r="L358" s="172">
        <v>4.1985000000000001</v>
      </c>
    </row>
    <row r="359" spans="1:12" ht="28.5">
      <c r="A359" s="174">
        <v>351</v>
      </c>
      <c r="B359" s="175" t="s">
        <v>2034</v>
      </c>
      <c r="C359" s="174" t="s">
        <v>86</v>
      </c>
      <c r="D359" s="174">
        <v>38.538072999999997</v>
      </c>
      <c r="E359" s="176">
        <v>13.0838603313198</v>
      </c>
      <c r="F359" s="176">
        <v>1.0289107569409</v>
      </c>
      <c r="G359" s="177">
        <v>1.87931883784489</v>
      </c>
      <c r="H359" s="177">
        <v>2.7789934154354201</v>
      </c>
      <c r="I359" s="176">
        <v>5.4672881923587298</v>
      </c>
      <c r="J359" s="177">
        <v>7.9515997038303396</v>
      </c>
      <c r="K359" s="177">
        <v>5.2214493098644699</v>
      </c>
      <c r="L359" s="176">
        <v>1.12665245240543</v>
      </c>
    </row>
  </sheetData>
  <mergeCells count="11">
    <mergeCell ref="B1:L1"/>
    <mergeCell ref="B2:L2"/>
    <mergeCell ref="B3:L3"/>
    <mergeCell ref="B4:L4"/>
    <mergeCell ref="B5:J5"/>
    <mergeCell ref="A6:A8"/>
    <mergeCell ref="B6:B8"/>
    <mergeCell ref="C6:C8"/>
    <mergeCell ref="D6:D8"/>
    <mergeCell ref="E6:L6"/>
    <mergeCell ref="E7:L7"/>
  </mergeCells>
  <conditionalFormatting sqref="E9:F9 L9 J9 J11:J1048576 L11:L1048576 E11:F1048576 E10:L10">
    <cfRule type="cellIs" dxfId="15" priority="2" operator="equal">
      <formula>0</formula>
    </cfRule>
  </conditionalFormatting>
  <conditionalFormatting sqref="K9 K11:K1048576">
    <cfRule type="cellIs" dxfId="14" priority="3" operator="equal">
      <formula>0</formula>
    </cfRule>
  </conditionalFormatting>
  <conditionalFormatting sqref="I9 G9 G11:G1048576 I11:I1048576">
    <cfRule type="cellIs" dxfId="13" priority="4" operator="equal">
      <formula>0</formula>
    </cfRule>
  </conditionalFormatting>
  <conditionalFormatting sqref="H9 H11:H1048576">
    <cfRule type="cellIs" dxfId="12" priority="5" operator="equal">
      <formula>0</formula>
    </cfRule>
  </conditionalFormatting>
  <conditionalFormatting sqref="E7">
    <cfRule type="cellIs" dxfId="11" priority="6" operator="equal">
      <formula>0</formula>
    </cfRule>
  </conditionalFormatting>
  <printOptions horizontalCentered="1"/>
  <pageMargins left="0.59027777777777801" right="0.31527777777777799" top="0.78749999999999998" bottom="0.78749999999999998" header="0.51180555555555496" footer="0.196527777777778"/>
  <pageSetup paperSize="9" scale="48" firstPageNumber="0" fitToHeight="0" orientation="landscape" horizontalDpi="300" verticalDpi="300" r:id="rId1"/>
  <headerFooter>
    <oddHeader>&amp;L&amp;F</oddHeader>
    <oddFooter>&amp;CHistograma de Insumos&amp;R&amp;P/&amp;N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9"/>
  <sheetViews>
    <sheetView view="pageBreakPreview" topLeftCell="A4" zoomScaleNormal="70" workbookViewId="0">
      <selection activeCell="G21" sqref="G21"/>
    </sheetView>
  </sheetViews>
  <sheetFormatPr defaultRowHeight="15"/>
  <cols>
    <col min="1" max="1" width="9.796875" style="102" customWidth="1"/>
    <col min="2" max="2" width="53.8984375" style="102" customWidth="1"/>
    <col min="3" max="3" width="45.5" style="103" customWidth="1"/>
    <col min="4" max="4" width="11.3984375" style="103"/>
    <col min="5" max="5" width="12.09765625" style="102" customWidth="1"/>
    <col min="6" max="6" width="7.09765625" style="102" customWidth="1"/>
    <col min="7" max="7" width="27.69921875" style="102" customWidth="1"/>
    <col min="8" max="1025" width="6.3984375" style="102" customWidth="1"/>
  </cols>
  <sheetData>
    <row r="1" spans="1:15" s="6" customFormat="1" ht="15" customHeight="1">
      <c r="A1" s="5" t="s">
        <v>0</v>
      </c>
      <c r="B1" s="199" t="str">
        <f>SINTÉTICA!B1</f>
        <v>IFAL – INSTITUTO FEDERAL DE EDUCAÇÃO, CIÊNCIA E TECNOLOGIA - ALAGOAS</v>
      </c>
      <c r="C1" s="199"/>
      <c r="D1" s="199"/>
      <c r="F1" s="105"/>
    </row>
    <row r="2" spans="1:15" s="6" customFormat="1" ht="15" customHeight="1">
      <c r="A2" s="5" t="s">
        <v>1</v>
      </c>
      <c r="B2" s="199" t="str">
        <f>SINTÉTICA!B2</f>
        <v>REFORMA ESPAÇO MULTIEVENTOS</v>
      </c>
      <c r="C2" s="199"/>
      <c r="D2" s="199"/>
    </row>
    <row r="3" spans="1:15" s="6" customFormat="1" ht="15" customHeight="1">
      <c r="A3" s="5" t="s">
        <v>2</v>
      </c>
      <c r="B3" s="199" t="s">
        <v>2308</v>
      </c>
      <c r="C3" s="199"/>
      <c r="D3" s="199"/>
    </row>
    <row r="4" spans="1:15" s="6" customFormat="1" ht="14.25" customHeight="1">
      <c r="A4" s="5" t="s">
        <v>4</v>
      </c>
      <c r="B4" s="204" t="str">
        <f>SINTÉTICA!B4</f>
        <v>SINAPI-AL 05/2018_Com Desoneração - ORSE-SE 04/2018</v>
      </c>
      <c r="C4" s="204"/>
      <c r="D4" s="204"/>
    </row>
    <row r="5" spans="1:15" s="6" customFormat="1" ht="14.25" customHeight="1">
      <c r="A5" s="5" t="s">
        <v>5</v>
      </c>
      <c r="B5" s="227" t="str">
        <f>SINTÉTICA!B5</f>
        <v>ENCARGOS SOCIAIS : HORISTA= 86,19% | MENSALISTA= 47,54%</v>
      </c>
      <c r="C5" s="227"/>
      <c r="D5" s="107" t="str">
        <f>SINTÉTICA!G5</f>
        <v>DATA: 08/02/2019</v>
      </c>
    </row>
    <row r="6" spans="1:15" s="130" customFormat="1" ht="22.5" customHeight="1">
      <c r="A6" s="125" t="s">
        <v>1900</v>
      </c>
      <c r="B6" s="126" t="s">
        <v>1883</v>
      </c>
      <c r="C6" s="230" t="s">
        <v>2309</v>
      </c>
      <c r="D6" s="230"/>
      <c r="E6" s="129"/>
      <c r="F6" s="129"/>
      <c r="G6" s="129"/>
      <c r="H6" s="129"/>
      <c r="I6" s="129"/>
      <c r="J6" s="129"/>
      <c r="K6" s="129"/>
      <c r="L6" s="129"/>
      <c r="M6" s="129"/>
      <c r="N6" s="129"/>
      <c r="O6" s="129"/>
    </row>
    <row r="7" spans="1:15" s="129" customFormat="1" ht="33.75" customHeight="1">
      <c r="A7" s="136" t="s">
        <v>262</v>
      </c>
      <c r="B7" s="178" t="s">
        <v>263</v>
      </c>
      <c r="C7" s="231" t="s">
        <v>2310</v>
      </c>
      <c r="D7" s="231"/>
    </row>
    <row r="8" spans="1:15" s="129" customFormat="1" ht="23.25" customHeight="1">
      <c r="A8" s="136" t="s">
        <v>588</v>
      </c>
      <c r="B8" s="178" t="s">
        <v>589</v>
      </c>
      <c r="C8" s="228" t="s">
        <v>2311</v>
      </c>
      <c r="D8" s="228"/>
    </row>
    <row r="9" spans="1:15" s="129" customFormat="1" ht="23.25" customHeight="1">
      <c r="A9" s="136" t="s">
        <v>301</v>
      </c>
      <c r="B9" s="178" t="s">
        <v>302</v>
      </c>
      <c r="C9" s="228" t="s">
        <v>2311</v>
      </c>
      <c r="D9" s="228"/>
    </row>
    <row r="10" spans="1:15" s="129" customFormat="1" ht="23.25" customHeight="1">
      <c r="A10" s="136" t="s">
        <v>591</v>
      </c>
      <c r="B10" s="178" t="s">
        <v>592</v>
      </c>
      <c r="C10" s="228" t="s">
        <v>2311</v>
      </c>
      <c r="D10" s="228"/>
    </row>
    <row r="11" spans="1:15" s="129" customFormat="1" ht="23.25" customHeight="1">
      <c r="A11" s="136" t="s">
        <v>271</v>
      </c>
      <c r="B11" s="178" t="s">
        <v>272</v>
      </c>
      <c r="C11" s="228" t="s">
        <v>2312</v>
      </c>
      <c r="D11" s="228"/>
    </row>
    <row r="12" spans="1:15" s="129" customFormat="1" ht="45" customHeight="1">
      <c r="A12" s="136" t="s">
        <v>352</v>
      </c>
      <c r="B12" s="178" t="s">
        <v>353</v>
      </c>
      <c r="C12" s="228" t="s">
        <v>2313</v>
      </c>
      <c r="D12" s="228"/>
    </row>
    <row r="13" spans="1:15" s="129" customFormat="1" ht="23.25" customHeight="1">
      <c r="A13" s="136" t="s">
        <v>253</v>
      </c>
      <c r="B13" s="178" t="s">
        <v>254</v>
      </c>
      <c r="C13" s="228" t="s">
        <v>2314</v>
      </c>
      <c r="D13" s="228"/>
    </row>
    <row r="14" spans="1:15" s="129" customFormat="1" ht="23.25" customHeight="1">
      <c r="A14" s="136" t="s">
        <v>237</v>
      </c>
      <c r="B14" s="178" t="s">
        <v>238</v>
      </c>
      <c r="C14" s="228" t="s">
        <v>2313</v>
      </c>
      <c r="D14" s="228"/>
    </row>
    <row r="15" spans="1:15" s="129" customFormat="1" ht="23.25" customHeight="1">
      <c r="A15" s="136" t="s">
        <v>234</v>
      </c>
      <c r="B15" s="178" t="s">
        <v>235</v>
      </c>
      <c r="C15" s="228" t="s">
        <v>2311</v>
      </c>
      <c r="D15" s="228"/>
    </row>
    <row r="16" spans="1:15" s="129" customFormat="1" ht="23.25" customHeight="1">
      <c r="A16" s="136" t="s">
        <v>98</v>
      </c>
      <c r="B16" s="178" t="s">
        <v>100</v>
      </c>
      <c r="C16" s="228" t="s">
        <v>2312</v>
      </c>
      <c r="D16" s="228"/>
    </row>
    <row r="17" spans="1:4" s="129" customFormat="1" ht="23.25" customHeight="1">
      <c r="A17" s="136" t="s">
        <v>265</v>
      </c>
      <c r="B17" s="178" t="s">
        <v>266</v>
      </c>
      <c r="C17" s="228" t="s">
        <v>2312</v>
      </c>
      <c r="D17" s="228"/>
    </row>
    <row r="18" spans="1:4" s="129" customFormat="1" ht="23.25" customHeight="1">
      <c r="A18" s="136" t="s">
        <v>310</v>
      </c>
      <c r="B18" s="178" t="s">
        <v>311</v>
      </c>
      <c r="C18" s="228" t="s">
        <v>2311</v>
      </c>
      <c r="D18" s="228"/>
    </row>
    <row r="19" spans="1:4" s="129" customFormat="1" ht="23.25" customHeight="1">
      <c r="A19" s="136" t="s">
        <v>191</v>
      </c>
      <c r="B19" s="178" t="s">
        <v>192</v>
      </c>
      <c r="C19" s="228" t="s">
        <v>2312</v>
      </c>
      <c r="D19" s="228"/>
    </row>
    <row r="20" spans="1:4" s="129" customFormat="1" ht="33.75" customHeight="1">
      <c r="A20" s="136" t="s">
        <v>355</v>
      </c>
      <c r="B20" s="178" t="s">
        <v>356</v>
      </c>
      <c r="C20" s="228" t="s">
        <v>2313</v>
      </c>
      <c r="D20" s="228"/>
    </row>
    <row r="21" spans="1:4" s="129" customFormat="1" ht="23.25" customHeight="1">
      <c r="A21" s="136" t="s">
        <v>580</v>
      </c>
      <c r="B21" s="178" t="s">
        <v>582</v>
      </c>
      <c r="C21" s="228" t="s">
        <v>2312</v>
      </c>
      <c r="D21" s="228"/>
    </row>
    <row r="22" spans="1:4" s="129" customFormat="1" ht="23.25" customHeight="1">
      <c r="A22" s="136" t="s">
        <v>175</v>
      </c>
      <c r="B22" s="178" t="s">
        <v>176</v>
      </c>
      <c r="C22" s="228" t="s">
        <v>2312</v>
      </c>
      <c r="D22" s="228"/>
    </row>
    <row r="23" spans="1:4" s="129" customFormat="1" ht="23.25" customHeight="1">
      <c r="A23" s="136" t="s">
        <v>292</v>
      </c>
      <c r="B23" s="178" t="s">
        <v>293</v>
      </c>
      <c r="C23" s="228" t="s">
        <v>2311</v>
      </c>
      <c r="D23" s="228"/>
    </row>
    <row r="24" spans="1:4" s="129" customFormat="1" ht="23.25" customHeight="1">
      <c r="A24" s="136" t="s">
        <v>283</v>
      </c>
      <c r="B24" s="178" t="s">
        <v>284</v>
      </c>
      <c r="C24" s="228" t="s">
        <v>2312</v>
      </c>
      <c r="D24" s="228"/>
    </row>
    <row r="25" spans="1:4" s="129" customFormat="1" ht="23.25" customHeight="1">
      <c r="A25" s="136" t="s">
        <v>116</v>
      </c>
      <c r="B25" s="178" t="s">
        <v>118</v>
      </c>
      <c r="C25" s="228" t="s">
        <v>2311</v>
      </c>
      <c r="D25" s="228"/>
    </row>
    <row r="26" spans="1:4" s="129" customFormat="1" ht="23.25" customHeight="1">
      <c r="A26" s="136" t="s">
        <v>298</v>
      </c>
      <c r="B26" s="178" t="s">
        <v>299</v>
      </c>
      <c r="C26" s="228" t="s">
        <v>2311</v>
      </c>
      <c r="D26" s="228"/>
    </row>
    <row r="27" spans="1:4" s="129" customFormat="1" ht="23.25" customHeight="1">
      <c r="A27" s="136" t="s">
        <v>141</v>
      </c>
      <c r="B27" s="178" t="s">
        <v>142</v>
      </c>
      <c r="C27" s="228" t="s">
        <v>2312</v>
      </c>
      <c r="D27" s="228"/>
    </row>
    <row r="28" spans="1:4" s="129" customFormat="1" ht="23.25" customHeight="1">
      <c r="A28" s="136" t="s">
        <v>286</v>
      </c>
      <c r="B28" s="178" t="s">
        <v>287</v>
      </c>
      <c r="C28" s="228" t="s">
        <v>2311</v>
      </c>
      <c r="D28" s="228"/>
    </row>
    <row r="29" spans="1:4" s="129" customFormat="1" ht="23.25" customHeight="1">
      <c r="A29" s="136" t="s">
        <v>665</v>
      </c>
      <c r="B29" s="178" t="s">
        <v>666</v>
      </c>
      <c r="C29" s="228" t="s">
        <v>2312</v>
      </c>
      <c r="D29" s="228"/>
    </row>
    <row r="30" spans="1:4" s="129" customFormat="1" ht="23.25" customHeight="1">
      <c r="A30" s="136" t="s">
        <v>259</v>
      </c>
      <c r="B30" s="178" t="s">
        <v>260</v>
      </c>
      <c r="C30" s="228" t="s">
        <v>2311</v>
      </c>
      <c r="D30" s="228"/>
    </row>
    <row r="31" spans="1:4" s="129" customFormat="1" ht="23.25" customHeight="1">
      <c r="A31" s="136" t="s">
        <v>307</v>
      </c>
      <c r="B31" s="178" t="s">
        <v>308</v>
      </c>
      <c r="C31" s="228" t="s">
        <v>2312</v>
      </c>
      <c r="D31" s="228"/>
    </row>
    <row r="32" spans="1:4" s="129" customFormat="1" ht="23.25" customHeight="1">
      <c r="A32" s="136" t="s">
        <v>246</v>
      </c>
      <c r="B32" s="178" t="s">
        <v>247</v>
      </c>
      <c r="C32" s="228" t="s">
        <v>2311</v>
      </c>
      <c r="D32" s="228"/>
    </row>
    <row r="33" spans="1:4" s="129" customFormat="1" ht="23.25" customHeight="1">
      <c r="A33" s="136" t="s">
        <v>289</v>
      </c>
      <c r="B33" s="178" t="s">
        <v>290</v>
      </c>
      <c r="C33" s="228" t="s">
        <v>2311</v>
      </c>
      <c r="D33" s="228"/>
    </row>
    <row r="34" spans="1:4" s="129" customFormat="1" ht="23.25" customHeight="1">
      <c r="A34" s="136" t="s">
        <v>163</v>
      </c>
      <c r="B34" s="178" t="s">
        <v>164</v>
      </c>
      <c r="C34" s="228" t="s">
        <v>2312</v>
      </c>
      <c r="D34" s="228"/>
    </row>
    <row r="35" spans="1:4" s="129" customFormat="1" ht="23.25" customHeight="1">
      <c r="A35" s="136" t="s">
        <v>178</v>
      </c>
      <c r="B35" s="178" t="s">
        <v>179</v>
      </c>
      <c r="C35" s="228" t="s">
        <v>2312</v>
      </c>
      <c r="D35" s="228"/>
    </row>
    <row r="36" spans="1:4" s="129" customFormat="1" ht="23.25" customHeight="1">
      <c r="A36" s="136" t="s">
        <v>166</v>
      </c>
      <c r="B36" s="178" t="s">
        <v>167</v>
      </c>
      <c r="C36" s="228" t="s">
        <v>2312</v>
      </c>
      <c r="D36" s="228"/>
    </row>
    <row r="37" spans="1:4" s="129" customFormat="1" ht="23.25" customHeight="1">
      <c r="A37" s="136" t="s">
        <v>304</v>
      </c>
      <c r="B37" s="178" t="s">
        <v>305</v>
      </c>
      <c r="C37" s="228" t="s">
        <v>2311</v>
      </c>
      <c r="D37" s="228"/>
    </row>
    <row r="38" spans="1:4" s="129" customFormat="1" ht="23.25" customHeight="1">
      <c r="A38" s="136" t="s">
        <v>674</v>
      </c>
      <c r="B38" s="178" t="s">
        <v>675</v>
      </c>
      <c r="C38" s="228" t="s">
        <v>2312</v>
      </c>
      <c r="D38" s="228"/>
    </row>
    <row r="39" spans="1:4" s="129" customFormat="1" ht="23.25" customHeight="1">
      <c r="A39" s="136" t="s">
        <v>522</v>
      </c>
      <c r="B39" s="178" t="s">
        <v>524</v>
      </c>
      <c r="C39" s="228" t="s">
        <v>2311</v>
      </c>
      <c r="D39" s="228"/>
    </row>
    <row r="40" spans="1:4" s="129" customFormat="1" ht="23.25" customHeight="1">
      <c r="A40" s="136" t="s">
        <v>172</v>
      </c>
      <c r="B40" s="178" t="s">
        <v>173</v>
      </c>
      <c r="C40" s="228" t="s">
        <v>2312</v>
      </c>
      <c r="D40" s="228"/>
    </row>
    <row r="41" spans="1:4" s="129" customFormat="1" ht="23.25" customHeight="1">
      <c r="A41" s="136" t="s">
        <v>156</v>
      </c>
      <c r="B41" s="178" t="s">
        <v>158</v>
      </c>
      <c r="C41" s="228" t="s">
        <v>2312</v>
      </c>
      <c r="D41" s="228"/>
    </row>
    <row r="42" spans="1:4" s="129" customFormat="1" ht="23.25" customHeight="1">
      <c r="A42" s="136" t="s">
        <v>240</v>
      </c>
      <c r="B42" s="178" t="s">
        <v>241</v>
      </c>
      <c r="C42" s="228" t="s">
        <v>2311</v>
      </c>
      <c r="D42" s="228"/>
    </row>
    <row r="43" spans="1:4" s="129" customFormat="1" ht="23.25" customHeight="1">
      <c r="A43" s="136" t="s">
        <v>623</v>
      </c>
      <c r="B43" s="178" t="s">
        <v>624</v>
      </c>
      <c r="C43" s="228" t="s">
        <v>2312</v>
      </c>
      <c r="D43" s="228"/>
    </row>
    <row r="44" spans="1:4" s="129" customFormat="1" ht="23.25" customHeight="1">
      <c r="A44" s="136" t="s">
        <v>469</v>
      </c>
      <c r="B44" s="178" t="s">
        <v>470</v>
      </c>
      <c r="C44" s="228" t="s">
        <v>2311</v>
      </c>
      <c r="D44" s="228"/>
    </row>
    <row r="45" spans="1:4" s="129" customFormat="1" ht="23.25" customHeight="1">
      <c r="A45" s="136" t="s">
        <v>169</v>
      </c>
      <c r="B45" s="178" t="s">
        <v>170</v>
      </c>
      <c r="C45" s="228" t="s">
        <v>2312</v>
      </c>
      <c r="D45" s="228"/>
    </row>
    <row r="46" spans="1:4" s="129" customFormat="1" ht="23.25" customHeight="1">
      <c r="A46" s="136" t="s">
        <v>316</v>
      </c>
      <c r="B46" s="178" t="s">
        <v>317</v>
      </c>
      <c r="C46" s="228" t="s">
        <v>2311</v>
      </c>
      <c r="D46" s="228"/>
    </row>
    <row r="47" spans="1:4" s="129" customFormat="1" ht="23.25" customHeight="1">
      <c r="A47" s="136" t="s">
        <v>483</v>
      </c>
      <c r="B47" s="178" t="s">
        <v>484</v>
      </c>
      <c r="C47" s="228" t="s">
        <v>2312</v>
      </c>
      <c r="D47" s="228"/>
    </row>
    <row r="48" spans="1:4" s="129" customFormat="1" ht="23.25" customHeight="1">
      <c r="A48" s="136" t="s">
        <v>662</v>
      </c>
      <c r="B48" s="178" t="s">
        <v>663</v>
      </c>
      <c r="C48" s="228" t="s">
        <v>2312</v>
      </c>
      <c r="D48" s="228"/>
    </row>
    <row r="49" spans="1:4" s="129" customFormat="1" ht="23.25" customHeight="1">
      <c r="A49" s="136" t="s">
        <v>219</v>
      </c>
      <c r="B49" s="178" t="s">
        <v>220</v>
      </c>
      <c r="C49" s="228" t="s">
        <v>2312</v>
      </c>
      <c r="D49" s="228"/>
    </row>
    <row r="50" spans="1:4" s="129" customFormat="1" ht="23.25" customHeight="1">
      <c r="A50" s="136" t="s">
        <v>268</v>
      </c>
      <c r="B50" s="178" t="s">
        <v>269</v>
      </c>
      <c r="C50" s="228" t="s">
        <v>2312</v>
      </c>
      <c r="D50" s="228"/>
    </row>
    <row r="51" spans="1:4" s="129" customFormat="1" ht="23.25" customHeight="1">
      <c r="A51" s="136" t="s">
        <v>486</v>
      </c>
      <c r="B51" s="178" t="s">
        <v>487</v>
      </c>
      <c r="C51" s="228" t="s">
        <v>2312</v>
      </c>
      <c r="D51" s="228"/>
    </row>
    <row r="52" spans="1:4" s="129" customFormat="1" ht="23.25" customHeight="1">
      <c r="A52" s="136" t="s">
        <v>92</v>
      </c>
      <c r="B52" s="178" t="s">
        <v>93</v>
      </c>
      <c r="C52" s="228" t="s">
        <v>2311</v>
      </c>
      <c r="D52" s="228"/>
    </row>
    <row r="53" spans="1:4" s="129" customFormat="1" ht="23.25" customHeight="1">
      <c r="A53" s="136" t="s">
        <v>124</v>
      </c>
      <c r="B53" s="178" t="s">
        <v>125</v>
      </c>
      <c r="C53" s="228" t="s">
        <v>2312</v>
      </c>
      <c r="D53" s="228"/>
    </row>
    <row r="54" spans="1:4" s="129" customFormat="1" ht="23.25" customHeight="1">
      <c r="A54" s="136" t="s">
        <v>277</v>
      </c>
      <c r="B54" s="178" t="s">
        <v>278</v>
      </c>
      <c r="C54" s="228" t="s">
        <v>2312</v>
      </c>
      <c r="D54" s="228"/>
    </row>
    <row r="55" spans="1:4" s="129" customFormat="1" ht="23.25" customHeight="1">
      <c r="A55" s="136" t="s">
        <v>160</v>
      </c>
      <c r="B55" s="178" t="s">
        <v>161</v>
      </c>
      <c r="C55" s="228" t="s">
        <v>2312</v>
      </c>
      <c r="D55" s="228"/>
    </row>
    <row r="56" spans="1:4" s="129" customFormat="1" ht="23.25" customHeight="1">
      <c r="A56" s="136" t="s">
        <v>569</v>
      </c>
      <c r="B56" s="178" t="s">
        <v>570</v>
      </c>
      <c r="C56" s="228" t="s">
        <v>2315</v>
      </c>
      <c r="D56" s="228"/>
    </row>
    <row r="57" spans="1:4" s="129" customFormat="1" ht="23.25" customHeight="1">
      <c r="A57" s="136" t="s">
        <v>274</v>
      </c>
      <c r="B57" s="178" t="s">
        <v>275</v>
      </c>
      <c r="C57" s="228" t="s">
        <v>2312</v>
      </c>
      <c r="D57" s="228"/>
    </row>
    <row r="58" spans="1:4" s="129" customFormat="1" ht="23.25" customHeight="1">
      <c r="A58" s="136" t="s">
        <v>59</v>
      </c>
      <c r="B58" s="178" t="s">
        <v>60</v>
      </c>
      <c r="C58" s="228" t="s">
        <v>2316</v>
      </c>
      <c r="D58" s="228"/>
    </row>
    <row r="59" spans="1:4" s="129" customFormat="1" ht="23.25" customHeight="1">
      <c r="A59" s="136" t="s">
        <v>62</v>
      </c>
      <c r="B59" s="178" t="s">
        <v>63</v>
      </c>
      <c r="C59" s="228" t="s">
        <v>2316</v>
      </c>
      <c r="D59" s="228"/>
    </row>
    <row r="60" spans="1:4" s="129" customFormat="1" ht="23.25" customHeight="1">
      <c r="A60" s="136" t="s">
        <v>76</v>
      </c>
      <c r="B60" s="178" t="s">
        <v>77</v>
      </c>
      <c r="C60" s="228" t="s">
        <v>2316</v>
      </c>
      <c r="D60" s="228"/>
    </row>
    <row r="61" spans="1:4" s="129" customFormat="1" ht="23.25" customHeight="1">
      <c r="A61" s="136" t="s">
        <v>80</v>
      </c>
      <c r="B61" s="178" t="s">
        <v>82</v>
      </c>
      <c r="C61" s="228" t="s">
        <v>2311</v>
      </c>
      <c r="D61" s="228"/>
    </row>
    <row r="62" spans="1:4" s="129" customFormat="1" ht="23.25" customHeight="1">
      <c r="A62" s="136" t="s">
        <v>653</v>
      </c>
      <c r="B62" s="178" t="s">
        <v>654</v>
      </c>
      <c r="C62" s="228" t="s">
        <v>2317</v>
      </c>
      <c r="D62" s="228"/>
    </row>
    <row r="63" spans="1:4" s="129" customFormat="1" ht="23.25" customHeight="1">
      <c r="A63" s="136" t="s">
        <v>656</v>
      </c>
      <c r="B63" s="178" t="s">
        <v>657</v>
      </c>
      <c r="C63" s="228" t="s">
        <v>2312</v>
      </c>
      <c r="D63" s="228"/>
    </row>
    <row r="64" spans="1:4" s="129" customFormat="1" ht="23.25" customHeight="1">
      <c r="A64" s="136" t="s">
        <v>406</v>
      </c>
      <c r="B64" s="178" t="s">
        <v>407</v>
      </c>
      <c r="C64" s="228" t="s">
        <v>2313</v>
      </c>
      <c r="D64" s="228"/>
    </row>
    <row r="65" spans="1:4" s="129" customFormat="1" ht="23.25" customHeight="1">
      <c r="A65" s="136" t="s">
        <v>677</v>
      </c>
      <c r="B65" s="178" t="s">
        <v>678</v>
      </c>
      <c r="C65" s="228" t="s">
        <v>2312</v>
      </c>
      <c r="D65" s="228"/>
    </row>
    <row r="66" spans="1:4" s="129" customFormat="1" ht="23.25" customHeight="1">
      <c r="A66" s="136" t="s">
        <v>331</v>
      </c>
      <c r="B66" s="178" t="s">
        <v>332</v>
      </c>
      <c r="C66" s="228" t="s">
        <v>2311</v>
      </c>
      <c r="D66" s="228"/>
    </row>
    <row r="67" spans="1:4" s="129" customFormat="1" ht="23.25" customHeight="1">
      <c r="A67" s="136" t="s">
        <v>71</v>
      </c>
      <c r="B67" s="178" t="s">
        <v>72</v>
      </c>
      <c r="C67" s="228" t="s">
        <v>2316</v>
      </c>
      <c r="D67" s="228"/>
    </row>
    <row r="68" spans="1:4" s="129" customFormat="1" ht="23.25" customHeight="1">
      <c r="A68" s="136" t="s">
        <v>326</v>
      </c>
      <c r="B68" s="178" t="s">
        <v>327</v>
      </c>
      <c r="C68" s="228" t="s">
        <v>2311</v>
      </c>
      <c r="D68" s="228"/>
    </row>
    <row r="69" spans="1:4" s="129" customFormat="1" ht="23.25" customHeight="1">
      <c r="A69" s="136" t="s">
        <v>409</v>
      </c>
      <c r="B69" s="178" t="s">
        <v>410</v>
      </c>
      <c r="C69" s="228" t="s">
        <v>2312</v>
      </c>
      <c r="D69" s="228"/>
    </row>
    <row r="70" spans="1:4" s="129" customFormat="1" ht="23.25" customHeight="1">
      <c r="A70" s="136" t="s">
        <v>461</v>
      </c>
      <c r="B70" s="178" t="s">
        <v>462</v>
      </c>
      <c r="C70" s="228" t="s">
        <v>2312</v>
      </c>
      <c r="D70" s="228"/>
    </row>
    <row r="71" spans="1:4" s="129" customFormat="1" ht="23.25" customHeight="1">
      <c r="A71" s="136" t="s">
        <v>412</v>
      </c>
      <c r="B71" s="178" t="s">
        <v>413</v>
      </c>
      <c r="C71" s="228" t="s">
        <v>2312</v>
      </c>
      <c r="D71" s="228"/>
    </row>
    <row r="72" spans="1:4" s="129" customFormat="1" ht="23.25" customHeight="1">
      <c r="A72" s="136" t="s">
        <v>228</v>
      </c>
      <c r="B72" s="178" t="s">
        <v>229</v>
      </c>
      <c r="C72" s="228" t="s">
        <v>2311</v>
      </c>
      <c r="D72" s="228"/>
    </row>
    <row r="73" spans="1:4" s="129" customFormat="1" ht="56.25" customHeight="1">
      <c r="A73" s="136" t="s">
        <v>479</v>
      </c>
      <c r="B73" s="178" t="s">
        <v>480</v>
      </c>
      <c r="C73" s="228" t="s">
        <v>2318</v>
      </c>
      <c r="D73" s="228"/>
    </row>
    <row r="74" spans="1:4" s="129" customFormat="1" ht="23.25" customHeight="1">
      <c r="A74" s="136" t="s">
        <v>572</v>
      </c>
      <c r="B74" s="178" t="s">
        <v>573</v>
      </c>
      <c r="C74" s="228" t="s">
        <v>2315</v>
      </c>
      <c r="D74" s="228"/>
    </row>
    <row r="75" spans="1:4" s="129" customFormat="1" ht="23.25" customHeight="1">
      <c r="A75" s="136" t="s">
        <v>680</v>
      </c>
      <c r="B75" s="178" t="s">
        <v>681</v>
      </c>
      <c r="C75" s="228" t="s">
        <v>2312</v>
      </c>
      <c r="D75" s="228"/>
    </row>
    <row r="76" spans="1:4" s="129" customFormat="1" ht="23.25" customHeight="1">
      <c r="A76" s="136" t="s">
        <v>659</v>
      </c>
      <c r="B76" s="178" t="s">
        <v>660</v>
      </c>
      <c r="C76" s="228" t="s">
        <v>2312</v>
      </c>
      <c r="D76" s="228"/>
    </row>
    <row r="77" spans="1:4" s="129" customFormat="1" ht="23.25" customHeight="1">
      <c r="A77" s="136" t="s">
        <v>319</v>
      </c>
      <c r="B77" s="178" t="s">
        <v>320</v>
      </c>
      <c r="C77" s="228" t="s">
        <v>2311</v>
      </c>
      <c r="D77" s="228"/>
    </row>
    <row r="78" spans="1:4" s="129" customFormat="1" ht="23.25" customHeight="1">
      <c r="A78" s="136" t="s">
        <v>68</v>
      </c>
      <c r="B78" s="178" t="s">
        <v>69</v>
      </c>
      <c r="C78" s="228" t="s">
        <v>2316</v>
      </c>
      <c r="D78" s="228"/>
    </row>
    <row r="79" spans="1:4" s="129" customFormat="1" ht="23.25" customHeight="1">
      <c r="A79" s="136" t="s">
        <v>65</v>
      </c>
      <c r="B79" s="178" t="s">
        <v>66</v>
      </c>
      <c r="C79" s="228" t="s">
        <v>2316</v>
      </c>
      <c r="D79" s="228"/>
    </row>
    <row r="80" spans="1:4" s="129" customFormat="1" ht="23.25" customHeight="1">
      <c r="A80" s="136" t="s">
        <v>566</v>
      </c>
      <c r="B80" s="178" t="s">
        <v>567</v>
      </c>
      <c r="C80" s="228" t="s">
        <v>2316</v>
      </c>
      <c r="D80" s="228"/>
    </row>
    <row r="81" spans="1:4" s="129" customFormat="1" ht="23.25" customHeight="1">
      <c r="A81" s="136" t="s">
        <v>373</v>
      </c>
      <c r="B81" s="178" t="s">
        <v>374</v>
      </c>
      <c r="C81" s="228" t="s">
        <v>2311</v>
      </c>
      <c r="D81" s="228"/>
    </row>
    <row r="82" spans="1:4" s="129" customFormat="1" ht="23.25" customHeight="1">
      <c r="A82" s="136" t="s">
        <v>536</v>
      </c>
      <c r="B82" s="178" t="s">
        <v>537</v>
      </c>
      <c r="C82" s="228" t="s">
        <v>2311</v>
      </c>
      <c r="D82" s="228"/>
    </row>
    <row r="83" spans="1:4" s="129" customFormat="1" ht="23.25" customHeight="1">
      <c r="A83" s="136" t="s">
        <v>74</v>
      </c>
      <c r="B83" s="178" t="s">
        <v>75</v>
      </c>
      <c r="C83" s="228" t="s">
        <v>2316</v>
      </c>
      <c r="D83" s="228"/>
    </row>
    <row r="84" spans="1:4" s="129" customFormat="1" ht="45" customHeight="1">
      <c r="A84" s="136" t="s">
        <v>364</v>
      </c>
      <c r="B84" s="178" t="s">
        <v>365</v>
      </c>
      <c r="C84" s="228" t="s">
        <v>2313</v>
      </c>
      <c r="D84" s="228"/>
    </row>
    <row r="85" spans="1:4" s="129" customFormat="1" ht="23.25" customHeight="1">
      <c r="A85" s="136" t="s">
        <v>618</v>
      </c>
      <c r="B85" s="178" t="s">
        <v>619</v>
      </c>
      <c r="C85" s="228" t="s">
        <v>2312</v>
      </c>
      <c r="D85" s="228"/>
    </row>
    <row r="86" spans="1:4" s="129" customFormat="1" ht="23.25" customHeight="1">
      <c r="A86" s="136" t="s">
        <v>127</v>
      </c>
      <c r="B86" s="178" t="s">
        <v>128</v>
      </c>
      <c r="C86" s="228" t="s">
        <v>2312</v>
      </c>
      <c r="D86" s="228"/>
    </row>
    <row r="87" spans="1:4" s="129" customFormat="1" ht="23.25" customHeight="1">
      <c r="A87" s="136" t="s">
        <v>417</v>
      </c>
      <c r="B87" s="178" t="s">
        <v>418</v>
      </c>
      <c r="C87" s="228" t="s">
        <v>2312</v>
      </c>
      <c r="D87" s="228"/>
    </row>
    <row r="88" spans="1:4" s="129" customFormat="1" ht="23.25" customHeight="1">
      <c r="A88" s="136" t="s">
        <v>686</v>
      </c>
      <c r="B88" s="178" t="s">
        <v>687</v>
      </c>
      <c r="C88" s="228" t="s">
        <v>2316</v>
      </c>
      <c r="D88" s="228"/>
    </row>
    <row r="89" spans="1:4" s="129" customFormat="1" ht="23.25" customHeight="1">
      <c r="A89" s="136" t="s">
        <v>243</v>
      </c>
      <c r="B89" s="178" t="s">
        <v>244</v>
      </c>
      <c r="C89" s="228" t="s">
        <v>2313</v>
      </c>
      <c r="D89" s="228"/>
    </row>
    <row r="90" spans="1:4" s="129" customFormat="1" ht="23.25" customHeight="1">
      <c r="A90" s="136" t="s">
        <v>197</v>
      </c>
      <c r="B90" s="178" t="s">
        <v>198</v>
      </c>
      <c r="C90" s="228" t="s">
        <v>2319</v>
      </c>
      <c r="D90" s="228"/>
    </row>
    <row r="91" spans="1:4" s="129" customFormat="1" ht="23.25" customHeight="1">
      <c r="A91" s="136" t="s">
        <v>650</v>
      </c>
      <c r="B91" s="178" t="s">
        <v>651</v>
      </c>
      <c r="C91" s="228" t="str">
        <f>C62</f>
        <v>Custo de material com base em proposta.</v>
      </c>
      <c r="D91" s="228"/>
    </row>
    <row r="92" spans="1:4" s="129" customFormat="1" ht="23.25" customHeight="1">
      <c r="A92" s="136" t="s">
        <v>336</v>
      </c>
      <c r="B92" s="178" t="s">
        <v>337</v>
      </c>
      <c r="C92" s="228" t="s">
        <v>2311</v>
      </c>
      <c r="D92" s="228"/>
    </row>
    <row r="93" spans="1:4" s="129" customFormat="1" ht="23.25" customHeight="1">
      <c r="A93" s="136" t="s">
        <v>280</v>
      </c>
      <c r="B93" s="178" t="s">
        <v>281</v>
      </c>
      <c r="C93" s="228" t="s">
        <v>2312</v>
      </c>
      <c r="D93" s="228"/>
    </row>
    <row r="94" spans="1:4" s="129" customFormat="1" ht="23.25" customHeight="1">
      <c r="A94" s="136" t="s">
        <v>598</v>
      </c>
      <c r="B94" s="178" t="s">
        <v>599</v>
      </c>
      <c r="C94" s="228" t="s">
        <v>2311</v>
      </c>
      <c r="D94" s="228"/>
    </row>
    <row r="95" spans="1:4" s="129" customFormat="1" ht="23.25" customHeight="1">
      <c r="A95" s="136" t="s">
        <v>295</v>
      </c>
      <c r="B95" s="178" t="s">
        <v>296</v>
      </c>
      <c r="C95" s="228" t="s">
        <v>2311</v>
      </c>
      <c r="D95" s="228"/>
    </row>
    <row r="96" spans="1:4" s="129" customFormat="1" ht="45" customHeight="1">
      <c r="A96" s="136" t="s">
        <v>358</v>
      </c>
      <c r="B96" s="178" t="s">
        <v>359</v>
      </c>
      <c r="C96" s="228" t="s">
        <v>2313</v>
      </c>
      <c r="D96" s="228"/>
    </row>
    <row r="97" spans="1:4" s="129" customFormat="1" ht="23.25" customHeight="1">
      <c r="A97" s="136" t="s">
        <v>133</v>
      </c>
      <c r="B97" s="178" t="s">
        <v>134</v>
      </c>
      <c r="C97" s="228" t="s">
        <v>2312</v>
      </c>
      <c r="D97" s="228"/>
    </row>
    <row r="98" spans="1:4" s="129" customFormat="1" ht="23.25" customHeight="1">
      <c r="A98" s="136" t="s">
        <v>339</v>
      </c>
      <c r="B98" s="178" t="s">
        <v>340</v>
      </c>
      <c r="C98" s="228" t="s">
        <v>2311</v>
      </c>
      <c r="D98" s="228"/>
    </row>
    <row r="99" spans="1:4" s="129" customFormat="1" ht="23.25" customHeight="1">
      <c r="A99" s="136" t="s">
        <v>450</v>
      </c>
      <c r="B99" s="178" t="s">
        <v>451</v>
      </c>
      <c r="C99" s="228" t="s">
        <v>2312</v>
      </c>
      <c r="D99" s="228"/>
    </row>
    <row r="100" spans="1:4" s="129" customFormat="1" ht="23.25" customHeight="1">
      <c r="A100" s="136" t="s">
        <v>631</v>
      </c>
      <c r="B100" s="178" t="s">
        <v>632</v>
      </c>
      <c r="C100" s="228" t="s">
        <v>2313</v>
      </c>
      <c r="D100" s="228"/>
    </row>
    <row r="101" spans="1:4" s="129" customFormat="1" ht="23.25" customHeight="1">
      <c r="A101" s="136" t="s">
        <v>194</v>
      </c>
      <c r="B101" s="178" t="s">
        <v>195</v>
      </c>
      <c r="C101" s="228" t="s">
        <v>2311</v>
      </c>
      <c r="D101" s="228"/>
    </row>
    <row r="102" spans="1:4" s="129" customFormat="1" ht="23.25" customHeight="1">
      <c r="A102" s="136" t="s">
        <v>455</v>
      </c>
      <c r="B102" s="178" t="s">
        <v>456</v>
      </c>
      <c r="C102" s="228" t="s">
        <v>2312</v>
      </c>
      <c r="D102" s="228"/>
    </row>
    <row r="103" spans="1:4" s="129" customFormat="1" ht="23.25" customHeight="1">
      <c r="A103" s="136" t="s">
        <v>548</v>
      </c>
      <c r="B103" s="178" t="s">
        <v>549</v>
      </c>
      <c r="C103" s="228" t="s">
        <v>2312</v>
      </c>
      <c r="D103" s="228"/>
    </row>
    <row r="104" spans="1:4" s="129" customFormat="1" ht="33.75" customHeight="1">
      <c r="A104" s="136" t="s">
        <v>361</v>
      </c>
      <c r="B104" s="178" t="s">
        <v>362</v>
      </c>
      <c r="C104" s="228" t="s">
        <v>2313</v>
      </c>
      <c r="D104" s="228"/>
    </row>
    <row r="105" spans="1:4" s="129" customFormat="1" ht="23.25" customHeight="1">
      <c r="A105" s="136" t="s">
        <v>474</v>
      </c>
      <c r="B105" s="178" t="s">
        <v>475</v>
      </c>
      <c r="C105" s="228" t="s">
        <v>2313</v>
      </c>
      <c r="D105" s="228"/>
    </row>
    <row r="106" spans="1:4" s="129" customFormat="1" ht="23.25" customHeight="1">
      <c r="A106" s="136" t="s">
        <v>367</v>
      </c>
      <c r="B106" s="178" t="s">
        <v>368</v>
      </c>
      <c r="C106" s="228" t="s">
        <v>2312</v>
      </c>
      <c r="D106" s="228"/>
    </row>
    <row r="107" spans="1:4" s="129" customFormat="1" ht="23.25" customHeight="1">
      <c r="A107" s="136" t="s">
        <v>392</v>
      </c>
      <c r="B107" s="178" t="s">
        <v>393</v>
      </c>
      <c r="C107" s="228" t="s">
        <v>2312</v>
      </c>
      <c r="D107" s="228"/>
    </row>
    <row r="108" spans="1:4" s="129" customFormat="1" ht="23.25" customHeight="1">
      <c r="A108" s="136" t="s">
        <v>644</v>
      </c>
      <c r="B108" s="178" t="s">
        <v>645</v>
      </c>
      <c r="C108" s="228" t="s">
        <v>2312</v>
      </c>
      <c r="D108" s="228"/>
    </row>
    <row r="109" spans="1:4" s="129" customFormat="1" ht="23.25" customHeight="1">
      <c r="A109" s="136" t="s">
        <v>615</v>
      </c>
      <c r="B109" s="178" t="s">
        <v>616</v>
      </c>
      <c r="C109" s="228" t="s">
        <v>2312</v>
      </c>
      <c r="D109" s="228"/>
    </row>
    <row r="110" spans="1:4" s="129" customFormat="1" ht="23.25" customHeight="1">
      <c r="A110" s="136" t="s">
        <v>313</v>
      </c>
      <c r="B110" s="178" t="s">
        <v>314</v>
      </c>
      <c r="C110" s="228" t="s">
        <v>2311</v>
      </c>
      <c r="D110" s="228"/>
    </row>
    <row r="111" spans="1:4" s="129" customFormat="1" ht="23.25" customHeight="1">
      <c r="A111" s="136" t="s">
        <v>395</v>
      </c>
      <c r="B111" s="178" t="s">
        <v>396</v>
      </c>
      <c r="C111" s="228" t="s">
        <v>2312</v>
      </c>
      <c r="D111" s="228"/>
    </row>
    <row r="112" spans="1:4" s="129" customFormat="1" ht="23.25" customHeight="1">
      <c r="A112" s="136" t="s">
        <v>376</v>
      </c>
      <c r="B112" s="178" t="s">
        <v>377</v>
      </c>
      <c r="C112" s="228" t="s">
        <v>2312</v>
      </c>
      <c r="D112" s="228"/>
    </row>
    <row r="113" spans="1:4" s="129" customFormat="1" ht="23.25" customHeight="1">
      <c r="A113" s="136" t="s">
        <v>601</v>
      </c>
      <c r="B113" s="178" t="s">
        <v>602</v>
      </c>
      <c r="C113" s="228" t="s">
        <v>2311</v>
      </c>
      <c r="D113" s="228"/>
    </row>
    <row r="114" spans="1:4" s="129" customFormat="1" ht="23.25" customHeight="1">
      <c r="A114" s="136" t="s">
        <v>110</v>
      </c>
      <c r="B114" s="178" t="s">
        <v>111</v>
      </c>
      <c r="C114" s="228" t="s">
        <v>2312</v>
      </c>
      <c r="D114" s="228"/>
    </row>
    <row r="115" spans="1:4" s="129" customFormat="1" ht="23.25" customHeight="1">
      <c r="A115" s="136" t="s">
        <v>442</v>
      </c>
      <c r="B115" s="178" t="s">
        <v>443</v>
      </c>
      <c r="C115" s="228" t="s">
        <v>2312</v>
      </c>
      <c r="D115" s="228"/>
    </row>
    <row r="116" spans="1:4" s="129" customFormat="1" ht="23.25" customHeight="1">
      <c r="A116" s="136" t="s">
        <v>54</v>
      </c>
      <c r="B116" s="178" t="s">
        <v>57</v>
      </c>
      <c r="C116" s="228" t="s">
        <v>2320</v>
      </c>
      <c r="D116" s="228"/>
    </row>
    <row r="117" spans="1:4" s="129" customFormat="1" ht="23.25" customHeight="1">
      <c r="A117" s="136" t="s">
        <v>379</v>
      </c>
      <c r="B117" s="178" t="s">
        <v>380</v>
      </c>
      <c r="C117" s="228" t="s">
        <v>2312</v>
      </c>
      <c r="D117" s="228"/>
    </row>
    <row r="118" spans="1:4" s="129" customFormat="1" ht="23.25" customHeight="1">
      <c r="A118" s="136" t="s">
        <v>668</v>
      </c>
      <c r="B118" s="178" t="s">
        <v>669</v>
      </c>
      <c r="C118" s="228" t="s">
        <v>2313</v>
      </c>
      <c r="D118" s="228"/>
    </row>
    <row r="119" spans="1:4" s="129" customFormat="1" ht="23.25" customHeight="1">
      <c r="A119" s="136" t="s">
        <v>344</v>
      </c>
      <c r="B119" s="178" t="s">
        <v>345</v>
      </c>
      <c r="C119" s="228" t="s">
        <v>2311</v>
      </c>
      <c r="D119" s="228"/>
    </row>
    <row r="120" spans="1:4" s="129" customFormat="1" ht="23.25" customHeight="1">
      <c r="A120" s="136" t="s">
        <v>458</v>
      </c>
      <c r="B120" s="178" t="s">
        <v>459</v>
      </c>
      <c r="C120" s="228" t="s">
        <v>2312</v>
      </c>
      <c r="D120" s="228"/>
    </row>
    <row r="121" spans="1:4" s="129" customFormat="1" ht="23.25" customHeight="1">
      <c r="A121" s="136" t="s">
        <v>647</v>
      </c>
      <c r="B121" s="178" t="s">
        <v>648</v>
      </c>
      <c r="C121" s="228" t="s">
        <v>2312</v>
      </c>
      <c r="D121" s="228"/>
    </row>
    <row r="122" spans="1:4" s="129" customFormat="1" ht="23.25" customHeight="1">
      <c r="A122" s="136" t="s">
        <v>626</v>
      </c>
      <c r="B122" s="178" t="s">
        <v>627</v>
      </c>
      <c r="C122" s="228" t="s">
        <v>2312</v>
      </c>
      <c r="D122" s="228"/>
    </row>
    <row r="123" spans="1:4" s="129" customFormat="1" ht="23.25" customHeight="1">
      <c r="A123" s="136" t="s">
        <v>347</v>
      </c>
      <c r="B123" s="178" t="s">
        <v>348</v>
      </c>
      <c r="C123" s="228" t="s">
        <v>2311</v>
      </c>
      <c r="D123" s="228"/>
    </row>
    <row r="124" spans="1:4" s="129" customFormat="1" ht="23.25" customHeight="1">
      <c r="A124" s="136" t="s">
        <v>113</v>
      </c>
      <c r="B124" s="178" t="s">
        <v>114</v>
      </c>
      <c r="C124" s="228" t="s">
        <v>2312</v>
      </c>
      <c r="D124" s="228"/>
    </row>
    <row r="125" spans="1:4" s="129" customFormat="1" ht="23.25" customHeight="1">
      <c r="A125" s="136" t="s">
        <v>604</v>
      </c>
      <c r="B125" s="178" t="s">
        <v>605</v>
      </c>
      <c r="C125" s="228" t="s">
        <v>2311</v>
      </c>
      <c r="D125" s="228"/>
    </row>
    <row r="126" spans="1:4" s="129" customFormat="1" ht="23.25" customHeight="1">
      <c r="A126" s="136" t="s">
        <v>401</v>
      </c>
      <c r="B126" s="178" t="s">
        <v>402</v>
      </c>
      <c r="C126" s="228" t="s">
        <v>2312</v>
      </c>
      <c r="D126" s="228"/>
    </row>
    <row r="127" spans="1:4" s="129" customFormat="1" ht="23.25" customHeight="1">
      <c r="A127" s="136" t="s">
        <v>398</v>
      </c>
      <c r="B127" s="178" t="s">
        <v>399</v>
      </c>
      <c r="C127" s="228" t="s">
        <v>2312</v>
      </c>
      <c r="D127" s="228"/>
    </row>
    <row r="128" spans="1:4" s="129" customFormat="1" ht="23.25" customHeight="1">
      <c r="A128" s="136" t="s">
        <v>384</v>
      </c>
      <c r="B128" s="178" t="s">
        <v>385</v>
      </c>
      <c r="C128" s="228" t="s">
        <v>2312</v>
      </c>
      <c r="D128" s="228"/>
    </row>
    <row r="129" spans="1:4" s="129" customFormat="1" ht="23.25" customHeight="1">
      <c r="A129" s="140" t="s">
        <v>387</v>
      </c>
      <c r="B129" s="179" t="s">
        <v>388</v>
      </c>
      <c r="C129" s="229" t="s">
        <v>2312</v>
      </c>
      <c r="D129" s="229"/>
    </row>
  </sheetData>
  <autoFilter ref="A6:D129"/>
  <mergeCells count="129">
    <mergeCell ref="B1:D1"/>
    <mergeCell ref="B2:D2"/>
    <mergeCell ref="B3:D3"/>
    <mergeCell ref="B4:D4"/>
    <mergeCell ref="B5:C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27:D127"/>
    <mergeCell ref="C128:D128"/>
    <mergeCell ref="C129:D129"/>
    <mergeCell ref="C118:D118"/>
    <mergeCell ref="C119:D119"/>
    <mergeCell ref="C120:D120"/>
    <mergeCell ref="C121:D121"/>
    <mergeCell ref="C122:D122"/>
    <mergeCell ref="C123:D123"/>
    <mergeCell ref="C124:D124"/>
    <mergeCell ref="C125:D125"/>
    <mergeCell ref="C126:D126"/>
  </mergeCells>
  <conditionalFormatting sqref="C6 C13 C90:C91 C116 C62 C58:C60 C67 C78:C80 C83 C88 C130:D1048576">
    <cfRule type="cellIs" dxfId="10" priority="2" operator="equal">
      <formula>0</formula>
    </cfRule>
  </conditionalFormatting>
  <conditionalFormatting sqref="C77">
    <cfRule type="cellIs" dxfId="9" priority="3" operator="equal">
      <formula>0</formula>
    </cfRule>
  </conditionalFormatting>
  <conditionalFormatting sqref="C11 C16:C17 C19 C21:C22 C24 C27 C29 C31 C34:C36 C38 C40:C41 C43 C45 C47:C51 C53:C55 C57 C63 C65 C69:C71 C75:C76 C85:C87 C93 C97 C99 C102:C103 C106:C109 C111:C112 C114:C115 C117 C120:C122 C124 C126:C129">
    <cfRule type="cellIs" dxfId="8" priority="4" operator="equal">
      <formula>0</formula>
    </cfRule>
  </conditionalFormatting>
  <conditionalFormatting sqref="C8:C10 C15 C18 C23 C25:C26 C28 C30 C32:C33 C37 C39 C42 C44 C46 C52 C61 C66 C68 C72 C81:C82 C92 C94:C95 C98 C101 C110 C113 C119 C123 C125">
    <cfRule type="cellIs" dxfId="7" priority="5" operator="equal">
      <formula>0</formula>
    </cfRule>
  </conditionalFormatting>
  <conditionalFormatting sqref="C7">
    <cfRule type="cellIs" dxfId="6" priority="6" operator="equal">
      <formula>0</formula>
    </cfRule>
  </conditionalFormatting>
  <conditionalFormatting sqref="C12 C14 C20 C64 C84 C89 C96 C100 C104:C105 C118">
    <cfRule type="cellIs" dxfId="5" priority="7" operator="equal">
      <formula>0</formula>
    </cfRule>
  </conditionalFormatting>
  <conditionalFormatting sqref="C56 C74">
    <cfRule type="cellIs" dxfId="4" priority="8" operator="equal">
      <formula>0</formula>
    </cfRule>
  </conditionalFormatting>
  <conditionalFormatting sqref="C73">
    <cfRule type="cellIs" dxfId="3" priority="9" operator="equal">
      <formula>0</formula>
    </cfRule>
  </conditionalFormatting>
  <printOptions horizontalCentered="1"/>
  <pageMargins left="0.59027777777777801" right="0.31527777777777799" top="0.94513888888888897" bottom="0.78749999999999998" header="0.51180555555555496" footer="0.196527777777778"/>
  <pageSetup paperSize="9" scale="83" firstPageNumber="0" fitToHeight="0" orientation="landscape" horizontalDpi="300" verticalDpi="300" r:id="rId1"/>
  <headerFooter>
    <oddHeader>&amp;L&amp;F</oddHeader>
    <oddFooter>&amp;CPremissas&amp;R&amp;P/&amp;N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K17"/>
  <sheetViews>
    <sheetView view="pageBreakPreview" zoomScaleNormal="70" workbookViewId="0">
      <pane xSplit="3" ySplit="6" topLeftCell="D7" activePane="bottomRight" state="frozen"/>
      <selection pane="topRight" activeCell="D1" sqref="D1"/>
      <selection pane="bottomLeft" activeCell="A7" sqref="A7"/>
      <selection pane="bottomRight" activeCell="E28" sqref="E28"/>
    </sheetView>
  </sheetViews>
  <sheetFormatPr defaultRowHeight="15"/>
  <cols>
    <col min="1" max="1" width="7.69921875" style="102" customWidth="1"/>
    <col min="2" max="2" width="68.296875" style="102" customWidth="1"/>
    <col min="3" max="3" width="14.09765625" style="102" customWidth="1"/>
    <col min="4" max="4" width="15.796875" style="103" customWidth="1"/>
    <col min="5" max="5" width="12.09765625" style="102" customWidth="1"/>
    <col min="6" max="6" width="7.09765625" style="102" customWidth="1"/>
    <col min="7" max="7" width="27.69921875" style="102" customWidth="1"/>
    <col min="8" max="1025" width="6.3984375" style="102" customWidth="1"/>
  </cols>
  <sheetData>
    <row r="2" spans="1:7" s="6" customFormat="1" ht="15" customHeight="1">
      <c r="A2" s="5" t="s">
        <v>0</v>
      </c>
      <c r="B2" s="199" t="str">
        <f>SINTÉTICA!B1</f>
        <v>IFAL – INSTITUTO FEDERAL DE EDUCAÇÃO, CIÊNCIA E TECNOLOGIA - ALAGOAS</v>
      </c>
      <c r="C2" s="199"/>
      <c r="D2" s="199"/>
      <c r="F2" s="105"/>
    </row>
    <row r="3" spans="1:7" s="6" customFormat="1" ht="15" customHeight="1">
      <c r="A3" s="5" t="s">
        <v>1</v>
      </c>
      <c r="B3" s="199" t="str">
        <f>SINTÉTICA!B2</f>
        <v>REFORMA ESPAÇO MULTIEVENTOS</v>
      </c>
      <c r="C3" s="199"/>
      <c r="D3" s="199"/>
    </row>
    <row r="4" spans="1:7" s="6" customFormat="1" ht="15" customHeight="1">
      <c r="A4" s="5" t="s">
        <v>2</v>
      </c>
      <c r="B4" s="199" t="s">
        <v>2321</v>
      </c>
      <c r="C4" s="199"/>
      <c r="D4" s="199"/>
    </row>
    <row r="5" spans="1:7" s="6" customFormat="1" ht="14.25" customHeight="1">
      <c r="A5" s="5" t="s">
        <v>4</v>
      </c>
      <c r="B5" s="204" t="str">
        <f>SINTÉTICA!B4</f>
        <v>SINAPI-AL 05/2018_Com Desoneração - ORSE-SE 04/2018</v>
      </c>
      <c r="C5" s="204"/>
      <c r="D5" s="204"/>
    </row>
    <row r="6" spans="1:7" s="6" customFormat="1" ht="14.25" customHeight="1">
      <c r="A6" s="5" t="s">
        <v>5</v>
      </c>
      <c r="B6" s="227" t="str">
        <f>SINTÉTICA!B5</f>
        <v>ENCARGOS SOCIAIS : HORISTA= 86,19% | MENSALISTA= 47,54%</v>
      </c>
      <c r="C6" s="227"/>
      <c r="D6" s="107" t="str">
        <f>SINTÉTICA!G5</f>
        <v>DATA: 08/02/2019</v>
      </c>
    </row>
    <row r="7" spans="1:7">
      <c r="C7" s="114"/>
    </row>
    <row r="8" spans="1:7" s="103" customFormat="1">
      <c r="A8" s="102"/>
      <c r="B8" s="180" t="s">
        <v>2322</v>
      </c>
      <c r="C8" s="181" t="s">
        <v>2323</v>
      </c>
      <c r="D8" s="182"/>
      <c r="E8" s="102"/>
      <c r="F8" s="102"/>
      <c r="G8" s="102"/>
    </row>
    <row r="9" spans="1:7">
      <c r="B9" s="183" t="s">
        <v>2324</v>
      </c>
      <c r="C9" s="184">
        <v>14.7</v>
      </c>
    </row>
    <row r="10" spans="1:7">
      <c r="B10" s="183" t="s">
        <v>2325</v>
      </c>
      <c r="C10" s="184">
        <v>12.1</v>
      </c>
    </row>
    <row r="11" spans="1:7">
      <c r="B11" s="183" t="s">
        <v>2326</v>
      </c>
      <c r="C11" s="184">
        <v>1</v>
      </c>
    </row>
    <row r="12" spans="1:7">
      <c r="B12" s="183" t="s">
        <v>2327</v>
      </c>
      <c r="C12" s="184">
        <v>5.2</v>
      </c>
    </row>
    <row r="13" spans="1:7" ht="15.75">
      <c r="B13" s="185" t="s">
        <v>2328</v>
      </c>
      <c r="C13" s="186">
        <f>AVERAGE(C9:C12)</f>
        <v>8.25</v>
      </c>
    </row>
    <row r="14" spans="1:7">
      <c r="B14"/>
      <c r="C14" s="187"/>
    </row>
    <row r="15" spans="1:7">
      <c r="B15" s="180" t="s">
        <v>2329</v>
      </c>
      <c r="C15" s="181" t="s">
        <v>2323</v>
      </c>
    </row>
    <row r="16" spans="1:7">
      <c r="B16" s="183" t="s">
        <v>2330</v>
      </c>
      <c r="C16" s="184">
        <v>2389</v>
      </c>
    </row>
    <row r="17" spans="2:3" ht="15.75">
      <c r="B17" s="185" t="s">
        <v>2328</v>
      </c>
      <c r="C17" s="186">
        <f>AVERAGE(C16:C16)</f>
        <v>2389</v>
      </c>
    </row>
  </sheetData>
  <mergeCells count="5">
    <mergeCell ref="B2:D2"/>
    <mergeCell ref="B3:D3"/>
    <mergeCell ref="B4:D4"/>
    <mergeCell ref="B5:D5"/>
    <mergeCell ref="B6:C6"/>
  </mergeCells>
  <conditionalFormatting sqref="D7:D1048576">
    <cfRule type="cellIs" dxfId="2" priority="2" operator="equal">
      <formula>0</formula>
    </cfRule>
  </conditionalFormatting>
  <printOptions horizontalCentered="1"/>
  <pageMargins left="0.59027777777777801" right="0.31527777777777799" top="0.78749999999999998" bottom="0.78749999999999998" header="0.51180555555555496" footer="0.196527777777778"/>
  <pageSetup paperSize="9" scale="95" firstPageNumber="0" fitToHeight="0" orientation="landscape" horizontalDpi="300" verticalDpi="300" r:id="rId1"/>
  <headerFooter>
    <oddHeader>&amp;L&amp;F</oddHeader>
    <oddFooter>&amp;CMemória de cálculo de transporte&amp;R&amp;P/&amp;N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
  <sheetViews>
    <sheetView view="pageBreakPreview" zoomScale="70" zoomScaleNormal="85" zoomScalePageLayoutView="70" workbookViewId="0">
      <pane xSplit="1" ySplit="5" topLeftCell="B7" activePane="bottomRight" state="frozen"/>
      <selection pane="topRight" activeCell="B1" sqref="B1"/>
      <selection pane="bottomLeft" activeCell="A7" sqref="A7"/>
      <selection pane="bottomRight" activeCell="B6" sqref="B6"/>
    </sheetView>
  </sheetViews>
  <sheetFormatPr defaultRowHeight="15"/>
  <cols>
    <col min="1" max="1" width="10" style="2" customWidth="1"/>
    <col min="2" max="2" width="10.59765625" style="2" customWidth="1"/>
    <col min="3" max="3" width="6.59765625" style="3" customWidth="1"/>
    <col min="4" max="4" width="29.19921875" style="3" customWidth="1"/>
    <col min="5" max="5" width="15.19921875" style="2" customWidth="1"/>
    <col min="6" max="6" width="8.19921875" style="4" customWidth="1"/>
    <col min="7" max="7" width="8.09765625" style="4" customWidth="1"/>
    <col min="8" max="8" width="4.59765625" style="4" customWidth="1"/>
    <col min="9" max="1025" width="11.19921875" style="2" customWidth="1"/>
  </cols>
  <sheetData>
    <row r="1" spans="1:8" s="6" customFormat="1" ht="15" customHeight="1">
      <c r="A1" s="5" t="s">
        <v>0</v>
      </c>
      <c r="B1" s="199" t="str">
        <f>SINTÉTICA!B1</f>
        <v>IFAL – INSTITUTO FEDERAL DE EDUCAÇÃO, CIÊNCIA E TECNOLOGIA - ALAGOAS</v>
      </c>
      <c r="C1" s="199"/>
      <c r="D1" s="199"/>
      <c r="E1" s="199"/>
      <c r="F1" s="199"/>
      <c r="G1" s="199"/>
      <c r="H1" s="199"/>
    </row>
    <row r="2" spans="1:8" s="6" customFormat="1" ht="15" customHeight="1">
      <c r="A2" s="5" t="s">
        <v>1</v>
      </c>
      <c r="B2" s="199" t="str">
        <f>SINTÉTICA!B2</f>
        <v>REFORMA ESPAÇO MULTIEVENTOS</v>
      </c>
      <c r="C2" s="199"/>
      <c r="D2" s="199"/>
      <c r="E2" s="199"/>
      <c r="F2" s="199"/>
      <c r="G2" s="199"/>
      <c r="H2" s="199"/>
    </row>
    <row r="3" spans="1:8" s="6" customFormat="1" ht="15" customHeight="1">
      <c r="A3" s="5" t="s">
        <v>2</v>
      </c>
      <c r="B3" s="199" t="s">
        <v>35</v>
      </c>
      <c r="C3" s="199"/>
      <c r="D3" s="199"/>
      <c r="E3" s="199"/>
      <c r="F3" s="199"/>
      <c r="G3" s="199"/>
      <c r="H3" s="199"/>
    </row>
    <row r="4" spans="1:8" s="6" customFormat="1" ht="14.25" customHeight="1">
      <c r="A4" s="5" t="s">
        <v>4</v>
      </c>
      <c r="B4" s="204" t="str">
        <f>SINTÉTICA!B4</f>
        <v>SINAPI-AL 05/2018_Com Desoneração - ORSE-SE 04/2018</v>
      </c>
      <c r="C4" s="204"/>
      <c r="D4" s="204"/>
      <c r="E4" s="204"/>
      <c r="F4" s="204"/>
      <c r="G4" s="204"/>
      <c r="H4" s="204"/>
    </row>
    <row r="5" spans="1:8" s="6" customFormat="1" ht="14.25" customHeight="1">
      <c r="A5" s="5" t="s">
        <v>5</v>
      </c>
      <c r="B5" s="200" t="str">
        <f>SINTÉTICA!B5</f>
        <v>ENCARGOS SOCIAIS : HORISTA= 86,19% | MENSALISTA= 47,54%</v>
      </c>
      <c r="C5" s="200"/>
      <c r="D5" s="200"/>
      <c r="E5" s="200"/>
      <c r="F5" s="200"/>
      <c r="G5" s="201" t="str">
        <f>SINTÉTICA!G5</f>
        <v>DATA: 08/02/2019</v>
      </c>
      <c r="H5" s="201"/>
    </row>
    <row r="32" spans="1:1">
      <c r="A32" s="2" t="s">
        <v>2331</v>
      </c>
    </row>
    <row r="33" spans="1:11" ht="55.5" customHeight="1">
      <c r="A33" s="188" t="s">
        <v>2332</v>
      </c>
      <c r="B33" s="189">
        <v>0.03</v>
      </c>
      <c r="D33" s="232" t="s">
        <v>2333</v>
      </c>
      <c r="E33" s="232"/>
      <c r="F33" s="232"/>
      <c r="G33" s="232"/>
      <c r="I33" s="190"/>
      <c r="K33" s="190"/>
    </row>
    <row r="34" spans="1:11" ht="42" customHeight="1">
      <c r="A34" s="188" t="s">
        <v>2334</v>
      </c>
      <c r="B34" s="189">
        <v>8.0000000000000002E-3</v>
      </c>
      <c r="D34" s="232" t="s">
        <v>2335</v>
      </c>
      <c r="E34" s="232"/>
      <c r="F34" s="232"/>
      <c r="G34" s="232"/>
      <c r="I34" s="190"/>
      <c r="K34" s="190"/>
    </row>
    <row r="35" spans="1:11" ht="60" customHeight="1">
      <c r="A35" s="188" t="s">
        <v>2336</v>
      </c>
      <c r="B35" s="189">
        <v>9.7000000000000003E-3</v>
      </c>
      <c r="D35" s="232" t="s">
        <v>2337</v>
      </c>
      <c r="E35" s="232"/>
      <c r="F35" s="232"/>
      <c r="G35" s="232"/>
      <c r="I35" s="190"/>
      <c r="K35" s="190"/>
    </row>
    <row r="36" spans="1:11" ht="38.25" customHeight="1">
      <c r="A36" s="188" t="s">
        <v>2338</v>
      </c>
      <c r="B36" s="189">
        <v>5.8999999999999999E-3</v>
      </c>
      <c r="D36" s="232" t="s">
        <v>2339</v>
      </c>
      <c r="E36" s="232"/>
      <c r="F36" s="232"/>
      <c r="G36" s="232"/>
      <c r="I36" s="190"/>
      <c r="K36" s="190"/>
    </row>
    <row r="37" spans="1:11" ht="38.25" customHeight="1">
      <c r="A37" s="188" t="s">
        <v>2340</v>
      </c>
      <c r="B37" s="189">
        <v>6.1600000000000002E-2</v>
      </c>
      <c r="D37" s="232" t="s">
        <v>2341</v>
      </c>
      <c r="E37" s="232"/>
      <c r="F37" s="232"/>
      <c r="G37" s="232"/>
      <c r="I37" s="190"/>
      <c r="K37" s="190"/>
    </row>
    <row r="38" spans="1:11" ht="63" customHeight="1">
      <c r="A38" s="188" t="s">
        <v>2342</v>
      </c>
      <c r="B38" s="189">
        <f>(2.5+0.65+3+4.5)%</f>
        <v>0.1065</v>
      </c>
      <c r="D38" s="232" t="s">
        <v>2343</v>
      </c>
      <c r="E38" s="232"/>
      <c r="F38" s="232"/>
      <c r="G38" s="232"/>
      <c r="I38" s="190"/>
      <c r="K38" s="190"/>
    </row>
    <row r="39" spans="1:11">
      <c r="A39" s="188" t="s">
        <v>2344</v>
      </c>
      <c r="B39" s="189">
        <f>((1+(B33+B34+B35))*(1+B36)*(1+B37)/(1-B38))-1</f>
        <v>0.25215503759149449</v>
      </c>
      <c r="I39" s="190"/>
      <c r="K39" s="190"/>
    </row>
  </sheetData>
  <mergeCells count="12">
    <mergeCell ref="B1:H1"/>
    <mergeCell ref="B2:H2"/>
    <mergeCell ref="B3:H3"/>
    <mergeCell ref="B4:H4"/>
    <mergeCell ref="B5:F5"/>
    <mergeCell ref="G5:H5"/>
    <mergeCell ref="D38:G38"/>
    <mergeCell ref="D33:G33"/>
    <mergeCell ref="D34:G34"/>
    <mergeCell ref="D35:G35"/>
    <mergeCell ref="D36:G36"/>
    <mergeCell ref="D37:G37"/>
  </mergeCells>
  <pageMargins left="0.62986111111111098" right="0.47222222222222199" top="0.86597222222222203" bottom="0.47222222222222199" header="0.196527777777778" footer="0.196527777777778"/>
  <pageSetup paperSize="9" firstPageNumber="0" orientation="landscape" horizontalDpi="300" verticalDpi="300" r:id="rId1"/>
  <headerFooter>
    <oddHeader>&amp;L&amp;F</oddHeader>
    <oddFooter>&amp;CComposição BDI&amp;R&amp;P/&amp;N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54"/>
  <sheetViews>
    <sheetView tabSelected="1" view="pageBreakPreview" topLeftCell="A62" zoomScaleNormal="100" workbookViewId="0">
      <selection activeCell="J82" sqref="J82"/>
    </sheetView>
  </sheetViews>
  <sheetFormatPr defaultRowHeight="15"/>
  <cols>
    <col min="1" max="1" width="8.5" style="2" customWidth="1"/>
    <col min="2" max="2" width="9.8984375" style="2" customWidth="1"/>
    <col min="3" max="3" width="5.3984375" style="3" customWidth="1"/>
    <col min="4" max="4" width="4.296875" style="3" customWidth="1"/>
    <col min="5" max="5" width="56.3984375" style="2" customWidth="1"/>
    <col min="6" max="6" width="8.19921875" style="4" customWidth="1"/>
    <col min="7" max="7" width="8.09765625" style="4" customWidth="1"/>
    <col min="8" max="9" width="8.5" style="4" customWidth="1"/>
    <col min="10" max="10" width="13.19921875" style="2" customWidth="1"/>
    <col min="11" max="1025" width="11.19921875" style="2" customWidth="1"/>
  </cols>
  <sheetData>
    <row r="1" spans="1:11" s="6" customFormat="1" ht="15" customHeight="1">
      <c r="A1" s="5" t="s">
        <v>0</v>
      </c>
      <c r="B1" s="199" t="s">
        <v>37</v>
      </c>
      <c r="C1" s="199"/>
      <c r="D1" s="199"/>
      <c r="E1" s="199"/>
      <c r="F1" s="199"/>
      <c r="G1" s="199"/>
      <c r="H1" s="199"/>
      <c r="I1" s="199"/>
    </row>
    <row r="2" spans="1:11" s="6" customFormat="1" ht="15" customHeight="1">
      <c r="A2" s="5" t="s">
        <v>1</v>
      </c>
      <c r="B2" s="199" t="s">
        <v>38</v>
      </c>
      <c r="C2" s="199"/>
      <c r="D2" s="199"/>
      <c r="E2" s="199"/>
      <c r="F2" s="199"/>
      <c r="G2" s="199"/>
      <c r="H2" s="199"/>
      <c r="I2" s="199"/>
    </row>
    <row r="3" spans="1:11" s="6" customFormat="1" ht="15" customHeight="1">
      <c r="A3" s="5" t="s">
        <v>2</v>
      </c>
      <c r="B3" s="199" t="s">
        <v>39</v>
      </c>
      <c r="C3" s="199"/>
      <c r="D3" s="199"/>
      <c r="E3" s="199"/>
      <c r="F3" s="199"/>
      <c r="G3" s="199"/>
      <c r="H3" s="199"/>
      <c r="I3" s="199"/>
    </row>
    <row r="4" spans="1:11" s="6" customFormat="1" ht="14.25" customHeight="1">
      <c r="A4" s="5" t="s">
        <v>4</v>
      </c>
      <c r="B4" s="204" t="s">
        <v>40</v>
      </c>
      <c r="C4" s="204"/>
      <c r="D4" s="204"/>
      <c r="E4" s="204"/>
      <c r="F4" s="204"/>
      <c r="G4" s="204"/>
      <c r="H4" s="204"/>
      <c r="I4" s="204"/>
    </row>
    <row r="5" spans="1:11" s="6" customFormat="1" ht="14.25">
      <c r="A5" s="5" t="s">
        <v>5</v>
      </c>
      <c r="B5" s="200" t="s">
        <v>41</v>
      </c>
      <c r="C5" s="200"/>
      <c r="D5" s="200"/>
      <c r="E5" s="200"/>
      <c r="F5" s="200"/>
      <c r="G5" s="201" t="s">
        <v>42</v>
      </c>
      <c r="H5" s="201"/>
      <c r="I5" s="201"/>
    </row>
    <row r="6" spans="1:11" ht="24">
      <c r="A6" s="28" t="s">
        <v>6</v>
      </c>
      <c r="B6" s="28" t="s">
        <v>43</v>
      </c>
      <c r="C6" s="29" t="s">
        <v>44</v>
      </c>
      <c r="D6" s="29" t="s">
        <v>45</v>
      </c>
      <c r="E6" s="28" t="s">
        <v>46</v>
      </c>
      <c r="F6" s="17" t="s">
        <v>47</v>
      </c>
      <c r="G6" s="17" t="s">
        <v>48</v>
      </c>
      <c r="H6" s="17" t="s">
        <v>49</v>
      </c>
      <c r="I6" s="17" t="s">
        <v>50</v>
      </c>
    </row>
    <row r="7" spans="1:11">
      <c r="A7" s="30" t="s">
        <v>12</v>
      </c>
      <c r="B7" s="30" t="s">
        <v>12</v>
      </c>
      <c r="C7" s="30" t="s">
        <v>51</v>
      </c>
      <c r="D7" s="31"/>
      <c r="E7" s="32" t="s">
        <v>52</v>
      </c>
      <c r="F7" s="33"/>
      <c r="G7" s="34"/>
      <c r="H7" s="34">
        <f>ROUND(SUM(H8:H14),2)</f>
        <v>21146.19</v>
      </c>
      <c r="I7" s="34">
        <f>H7*(1+$F$253)</f>
        <v>26479.259117999998</v>
      </c>
    </row>
    <row r="8" spans="1:11">
      <c r="A8" s="35" t="s">
        <v>53</v>
      </c>
      <c r="B8" s="35" t="s">
        <v>59</v>
      </c>
      <c r="C8" s="36" t="s">
        <v>55</v>
      </c>
      <c r="D8" s="36" t="s">
        <v>56</v>
      </c>
      <c r="E8" s="37" t="s">
        <v>60</v>
      </c>
      <c r="F8" s="38">
        <v>1</v>
      </c>
      <c r="G8" s="38">
        <v>4321.6000000000004</v>
      </c>
      <c r="H8" s="38">
        <f t="shared" ref="H8:H71" si="0">ROUND(G8*F8,2)</f>
        <v>4321.6000000000004</v>
      </c>
      <c r="I8" s="38">
        <f>H8*(1+$F$253)</f>
        <v>5411.5075200000001</v>
      </c>
    </row>
    <row r="9" spans="1:11" ht="22.5">
      <c r="A9" s="35" t="s">
        <v>58</v>
      </c>
      <c r="B9" s="35" t="s">
        <v>62</v>
      </c>
      <c r="C9" s="36" t="s">
        <v>55</v>
      </c>
      <c r="D9" s="36" t="s">
        <v>56</v>
      </c>
      <c r="E9" s="37" t="s">
        <v>63</v>
      </c>
      <c r="F9" s="38">
        <v>1</v>
      </c>
      <c r="G9" s="38">
        <v>4063.43</v>
      </c>
      <c r="H9" s="38">
        <f t="shared" si="0"/>
        <v>4063.43</v>
      </c>
      <c r="I9" s="38">
        <f>H9*(1+$F$253)</f>
        <v>5088.227046</v>
      </c>
    </row>
    <row r="10" spans="1:11" ht="22.5">
      <c r="A10" s="35" t="s">
        <v>61</v>
      </c>
      <c r="B10" s="35" t="s">
        <v>65</v>
      </c>
      <c r="C10" s="36" t="s">
        <v>55</v>
      </c>
      <c r="D10" s="36" t="s">
        <v>56</v>
      </c>
      <c r="E10" s="37" t="s">
        <v>66</v>
      </c>
      <c r="F10" s="38">
        <v>1</v>
      </c>
      <c r="G10" s="38">
        <v>2103.73</v>
      </c>
      <c r="H10" s="38">
        <f t="shared" si="0"/>
        <v>2103.73</v>
      </c>
      <c r="I10" s="38">
        <f>H10*(1+$F$253)</f>
        <v>2634.2907059999998</v>
      </c>
    </row>
    <row r="11" spans="1:11" ht="22.5">
      <c r="A11" s="35" t="s">
        <v>64</v>
      </c>
      <c r="B11" s="35" t="s">
        <v>68</v>
      </c>
      <c r="C11" s="36" t="s">
        <v>55</v>
      </c>
      <c r="D11" s="36" t="s">
        <v>56</v>
      </c>
      <c r="E11" s="37" t="s">
        <v>69</v>
      </c>
      <c r="F11" s="38">
        <v>1</v>
      </c>
      <c r="G11" s="38">
        <v>2103.73</v>
      </c>
      <c r="H11" s="38">
        <f t="shared" si="0"/>
        <v>2103.73</v>
      </c>
      <c r="I11" s="38">
        <f>H11*(1+$F$253)</f>
        <v>2634.2907059999998</v>
      </c>
    </row>
    <row r="12" spans="1:11" ht="22.5">
      <c r="A12" s="35" t="s">
        <v>67</v>
      </c>
      <c r="B12" s="35" t="s">
        <v>71</v>
      </c>
      <c r="C12" s="36" t="s">
        <v>55</v>
      </c>
      <c r="D12" s="36" t="s">
        <v>56</v>
      </c>
      <c r="E12" s="37" t="s">
        <v>72</v>
      </c>
      <c r="F12" s="38">
        <v>1</v>
      </c>
      <c r="G12" s="38">
        <v>2910.91</v>
      </c>
      <c r="H12" s="38">
        <f>ROUND(G12*F12,2)</f>
        <v>2910.91</v>
      </c>
      <c r="I12" s="38">
        <f>H12*(1+$F$253)</f>
        <v>3645.0415019999996</v>
      </c>
      <c r="J12" s="191"/>
      <c r="K12" s="191"/>
    </row>
    <row r="13" spans="1:11" ht="22.5">
      <c r="A13" s="35" t="s">
        <v>70</v>
      </c>
      <c r="B13" s="35" t="s">
        <v>74</v>
      </c>
      <c r="C13" s="36" t="s">
        <v>55</v>
      </c>
      <c r="D13" s="36" t="s">
        <v>56</v>
      </c>
      <c r="E13" s="37" t="s">
        <v>75</v>
      </c>
      <c r="F13" s="38">
        <v>1</v>
      </c>
      <c r="G13" s="38">
        <v>1639.07</v>
      </c>
      <c r="H13" s="38">
        <f t="shared" si="0"/>
        <v>1639.07</v>
      </c>
      <c r="I13" s="38">
        <f>H13*(1+$F$253)</f>
        <v>2052.4434539999997</v>
      </c>
    </row>
    <row r="14" spans="1:11">
      <c r="A14" s="35" t="s">
        <v>73</v>
      </c>
      <c r="B14" s="35" t="s">
        <v>76</v>
      </c>
      <c r="C14" s="36" t="s">
        <v>55</v>
      </c>
      <c r="D14" s="36" t="s">
        <v>56</v>
      </c>
      <c r="E14" s="37" t="s">
        <v>77</v>
      </c>
      <c r="F14" s="38">
        <v>1</v>
      </c>
      <c r="G14" s="38">
        <v>4003.72</v>
      </c>
      <c r="H14" s="38">
        <f t="shared" si="0"/>
        <v>4003.72</v>
      </c>
      <c r="I14" s="38">
        <f>H14*(1+$F$253)</f>
        <v>5013.4581840000001</v>
      </c>
    </row>
    <row r="15" spans="1:11">
      <c r="A15" s="39" t="s">
        <v>13</v>
      </c>
      <c r="B15" s="39" t="s">
        <v>13</v>
      </c>
      <c r="C15" s="39" t="s">
        <v>51</v>
      </c>
      <c r="D15" s="40"/>
      <c r="E15" s="41" t="s">
        <v>78</v>
      </c>
      <c r="F15" s="42"/>
      <c r="G15" s="43"/>
      <c r="H15" s="43">
        <f>ROUND(SUM(H16:H27),2)</f>
        <v>136566.88</v>
      </c>
      <c r="I15" s="34">
        <f>H15*(1+$F$253)</f>
        <v>171009.04713600001</v>
      </c>
    </row>
    <row r="16" spans="1:11" ht="22.5">
      <c r="A16" s="35" t="s">
        <v>79</v>
      </c>
      <c r="B16" s="35" t="s">
        <v>80</v>
      </c>
      <c r="C16" s="36" t="s">
        <v>55</v>
      </c>
      <c r="D16" s="36" t="s">
        <v>81</v>
      </c>
      <c r="E16" s="37" t="s">
        <v>82</v>
      </c>
      <c r="F16" s="38">
        <v>270</v>
      </c>
      <c r="G16" s="38">
        <v>14.4</v>
      </c>
      <c r="H16" s="38">
        <f t="shared" si="0"/>
        <v>3888</v>
      </c>
      <c r="I16" s="38">
        <f>H16*(1+$F$253)</f>
        <v>4868.5536000000002</v>
      </c>
    </row>
    <row r="17" spans="1:9" ht="22.5">
      <c r="A17" s="35" t="s">
        <v>83</v>
      </c>
      <c r="B17" s="35" t="s">
        <v>84</v>
      </c>
      <c r="C17" s="36" t="s">
        <v>85</v>
      </c>
      <c r="D17" s="36" t="s">
        <v>86</v>
      </c>
      <c r="E17" s="37" t="s">
        <v>87</v>
      </c>
      <c r="F17" s="38">
        <v>45</v>
      </c>
      <c r="G17" s="38">
        <v>12.04</v>
      </c>
      <c r="H17" s="38">
        <f t="shared" si="0"/>
        <v>541.79999999999995</v>
      </c>
      <c r="I17" s="38">
        <f>H17*(1+$F$253)</f>
        <v>678.44195999999988</v>
      </c>
    </row>
    <row r="18" spans="1:9">
      <c r="A18" s="35" t="s">
        <v>88</v>
      </c>
      <c r="B18" s="35" t="s">
        <v>89</v>
      </c>
      <c r="C18" s="36" t="s">
        <v>85</v>
      </c>
      <c r="D18" s="36" t="s">
        <v>56</v>
      </c>
      <c r="E18" s="37" t="s">
        <v>90</v>
      </c>
      <c r="F18" s="38">
        <v>12</v>
      </c>
      <c r="G18" s="38">
        <v>247.13</v>
      </c>
      <c r="H18" s="38">
        <f t="shared" si="0"/>
        <v>2965.56</v>
      </c>
      <c r="I18" s="38">
        <f>H18*(1+$F$253)</f>
        <v>3713.474232</v>
      </c>
    </row>
    <row r="19" spans="1:9">
      <c r="A19" s="35" t="s">
        <v>91</v>
      </c>
      <c r="B19" s="35" t="s">
        <v>92</v>
      </c>
      <c r="C19" s="36" t="s">
        <v>55</v>
      </c>
      <c r="D19" s="36" t="s">
        <v>86</v>
      </c>
      <c r="E19" s="37" t="s">
        <v>93</v>
      </c>
      <c r="F19" s="38">
        <v>120</v>
      </c>
      <c r="G19" s="38">
        <v>55.7</v>
      </c>
      <c r="H19" s="38">
        <f t="shared" si="0"/>
        <v>6684</v>
      </c>
      <c r="I19" s="38">
        <f>H19*(1+$F$253)</f>
        <v>8369.7047999999995</v>
      </c>
    </row>
    <row r="20" spans="1:9">
      <c r="A20" s="35" t="s">
        <v>94</v>
      </c>
      <c r="B20" s="35" t="s">
        <v>95</v>
      </c>
      <c r="C20" s="36" t="s">
        <v>85</v>
      </c>
      <c r="D20" s="36" t="s">
        <v>56</v>
      </c>
      <c r="E20" s="37" t="s">
        <v>96</v>
      </c>
      <c r="F20" s="38">
        <v>12</v>
      </c>
      <c r="G20" s="38">
        <v>66.48</v>
      </c>
      <c r="H20" s="38">
        <f t="shared" si="0"/>
        <v>797.76</v>
      </c>
      <c r="I20" s="38">
        <f>H20*(1+$F$253)</f>
        <v>998.95507199999997</v>
      </c>
    </row>
    <row r="21" spans="1:9" ht="22.5">
      <c r="A21" s="238" t="s">
        <v>97</v>
      </c>
      <c r="B21" s="238" t="s">
        <v>98</v>
      </c>
      <c r="C21" s="237" t="s">
        <v>55</v>
      </c>
      <c r="D21" s="237" t="s">
        <v>99</v>
      </c>
      <c r="E21" s="240" t="s">
        <v>100</v>
      </c>
      <c r="F21" s="239">
        <v>158.30000000000001</v>
      </c>
      <c r="G21" s="239">
        <v>150.84</v>
      </c>
      <c r="H21" s="239">
        <f>ROUND(G21*F21,2)</f>
        <v>23877.97</v>
      </c>
      <c r="I21" s="239">
        <f>H21*(1+$F$253)</f>
        <v>29899.994033999999</v>
      </c>
    </row>
    <row r="22" spans="1:9">
      <c r="A22" s="35" t="s">
        <v>101</v>
      </c>
      <c r="B22" s="35" t="s">
        <v>102</v>
      </c>
      <c r="C22" s="36" t="s">
        <v>103</v>
      </c>
      <c r="D22" s="36" t="s">
        <v>99</v>
      </c>
      <c r="E22" s="37" t="s">
        <v>104</v>
      </c>
      <c r="F22" s="38">
        <v>525.64</v>
      </c>
      <c r="G22" s="38">
        <v>67.540000000000006</v>
      </c>
      <c r="H22" s="38">
        <f t="shared" si="0"/>
        <v>35501.730000000003</v>
      </c>
      <c r="I22" s="38">
        <f>H22*(1+$F$253)</f>
        <v>44455.266306000005</v>
      </c>
    </row>
    <row r="23" spans="1:9">
      <c r="A23" s="35" t="s">
        <v>105</v>
      </c>
      <c r="B23" s="35" t="s">
        <v>106</v>
      </c>
      <c r="C23" s="36" t="s">
        <v>103</v>
      </c>
      <c r="D23" s="36" t="s">
        <v>107</v>
      </c>
      <c r="E23" s="37" t="s">
        <v>108</v>
      </c>
      <c r="F23" s="38">
        <v>950.78700000000003</v>
      </c>
      <c r="G23" s="38">
        <v>35</v>
      </c>
      <c r="H23" s="38">
        <f t="shared" si="0"/>
        <v>33277.550000000003</v>
      </c>
      <c r="I23" s="38">
        <f>H23*(1+$F$253)</f>
        <v>41670.148110000002</v>
      </c>
    </row>
    <row r="24" spans="1:9" ht="22.5">
      <c r="A24" s="35" t="s">
        <v>109</v>
      </c>
      <c r="B24" s="35" t="s">
        <v>110</v>
      </c>
      <c r="C24" s="36" t="s">
        <v>55</v>
      </c>
      <c r="D24" s="36" t="s">
        <v>99</v>
      </c>
      <c r="E24" s="37" t="s">
        <v>111</v>
      </c>
      <c r="F24" s="38">
        <v>1.95</v>
      </c>
      <c r="G24" s="38">
        <v>150.84</v>
      </c>
      <c r="H24" s="38">
        <f t="shared" si="0"/>
        <v>294.14</v>
      </c>
      <c r="I24" s="38">
        <f>H24*(1+$F$253)</f>
        <v>368.32210799999996</v>
      </c>
    </row>
    <row r="25" spans="1:9" ht="22.5">
      <c r="A25" s="35" t="s">
        <v>112</v>
      </c>
      <c r="B25" s="35" t="s">
        <v>113</v>
      </c>
      <c r="C25" s="36" t="s">
        <v>55</v>
      </c>
      <c r="D25" s="36" t="s">
        <v>99</v>
      </c>
      <c r="E25" s="37" t="s">
        <v>114</v>
      </c>
      <c r="F25" s="38">
        <v>0.625</v>
      </c>
      <c r="G25" s="38">
        <v>150.84</v>
      </c>
      <c r="H25" s="38">
        <f t="shared" si="0"/>
        <v>94.28</v>
      </c>
      <c r="I25" s="38">
        <f>H25*(1+$F$253)</f>
        <v>118.057416</v>
      </c>
    </row>
    <row r="26" spans="1:9">
      <c r="A26" s="35" t="s">
        <v>115</v>
      </c>
      <c r="B26" s="35" t="s">
        <v>116</v>
      </c>
      <c r="C26" s="36" t="s">
        <v>55</v>
      </c>
      <c r="D26" s="36" t="s">
        <v>117</v>
      </c>
      <c r="E26" s="37" t="s">
        <v>118</v>
      </c>
      <c r="F26" s="38">
        <v>1592.01</v>
      </c>
      <c r="G26" s="38">
        <v>17.73</v>
      </c>
      <c r="H26" s="38">
        <f t="shared" si="0"/>
        <v>28226.34</v>
      </c>
      <c r="I26" s="38">
        <f>H26*(1+$F$253)</f>
        <v>35345.022947999998</v>
      </c>
    </row>
    <row r="27" spans="1:9" ht="22.5">
      <c r="A27" s="35" t="s">
        <v>119</v>
      </c>
      <c r="B27" s="35" t="s">
        <v>120</v>
      </c>
      <c r="C27" s="36" t="s">
        <v>85</v>
      </c>
      <c r="D27" s="36" t="s">
        <v>99</v>
      </c>
      <c r="E27" s="37" t="s">
        <v>121</v>
      </c>
      <c r="F27" s="38">
        <v>13.22</v>
      </c>
      <c r="G27" s="38">
        <v>31.6</v>
      </c>
      <c r="H27" s="38">
        <f t="shared" si="0"/>
        <v>417.75</v>
      </c>
      <c r="I27" s="38">
        <f>H27*(1+$F$253)</f>
        <v>523.10654999999997</v>
      </c>
    </row>
    <row r="28" spans="1:9">
      <c r="A28" s="39" t="s">
        <v>14</v>
      </c>
      <c r="B28" s="39" t="s">
        <v>14</v>
      </c>
      <c r="C28" s="39" t="s">
        <v>51</v>
      </c>
      <c r="D28" s="40"/>
      <c r="E28" s="41" t="s">
        <v>122</v>
      </c>
      <c r="F28" s="42"/>
      <c r="G28" s="43"/>
      <c r="H28" s="43">
        <f>ROUND(SUM(H29:H33),2)</f>
        <v>16793.47</v>
      </c>
      <c r="I28" s="34">
        <f>H28*(1+$F$253)</f>
        <v>21028.783134000001</v>
      </c>
    </row>
    <row r="29" spans="1:9" ht="22.5">
      <c r="A29" s="35" t="s">
        <v>123</v>
      </c>
      <c r="B29" s="35" t="s">
        <v>124</v>
      </c>
      <c r="C29" s="36" t="s">
        <v>55</v>
      </c>
      <c r="D29" s="36" t="s">
        <v>99</v>
      </c>
      <c r="E29" s="37" t="s">
        <v>125</v>
      </c>
      <c r="F29" s="38">
        <v>139.03</v>
      </c>
      <c r="G29" s="38">
        <v>47.87</v>
      </c>
      <c r="H29" s="38">
        <f t="shared" si="0"/>
        <v>6655.37</v>
      </c>
      <c r="I29" s="38">
        <f>H29*(1+$F$253)</f>
        <v>8333.8543140000002</v>
      </c>
    </row>
    <row r="30" spans="1:9">
      <c r="A30" s="35" t="s">
        <v>126</v>
      </c>
      <c r="B30" s="35" t="s">
        <v>127</v>
      </c>
      <c r="C30" s="36" t="s">
        <v>55</v>
      </c>
      <c r="D30" s="36" t="s">
        <v>99</v>
      </c>
      <c r="E30" s="37" t="s">
        <v>128</v>
      </c>
      <c r="F30" s="38">
        <v>55.05</v>
      </c>
      <c r="G30" s="38">
        <v>27.8</v>
      </c>
      <c r="H30" s="38">
        <f t="shared" si="0"/>
        <v>1530.39</v>
      </c>
      <c r="I30" s="38">
        <f>H30*(1+$F$253)</f>
        <v>1916.354358</v>
      </c>
    </row>
    <row r="31" spans="1:9">
      <c r="A31" s="35" t="s">
        <v>129</v>
      </c>
      <c r="B31" s="35" t="s">
        <v>130</v>
      </c>
      <c r="C31" s="36" t="s">
        <v>85</v>
      </c>
      <c r="D31" s="36" t="s">
        <v>99</v>
      </c>
      <c r="E31" s="37" t="s">
        <v>131</v>
      </c>
      <c r="F31" s="38">
        <v>90.93</v>
      </c>
      <c r="G31" s="38">
        <v>29.02</v>
      </c>
      <c r="H31" s="38">
        <f t="shared" si="0"/>
        <v>2638.79</v>
      </c>
      <c r="I31" s="38">
        <f>H31*(1+$F$253)</f>
        <v>3304.2928379999998</v>
      </c>
    </row>
    <row r="32" spans="1:9">
      <c r="A32" s="35" t="s">
        <v>132</v>
      </c>
      <c r="B32" s="35" t="s">
        <v>133</v>
      </c>
      <c r="C32" s="36" t="s">
        <v>55</v>
      </c>
      <c r="D32" s="36" t="s">
        <v>99</v>
      </c>
      <c r="E32" s="37" t="s">
        <v>134</v>
      </c>
      <c r="F32" s="38">
        <v>205.4</v>
      </c>
      <c r="G32" s="38">
        <v>3.56</v>
      </c>
      <c r="H32" s="38">
        <f t="shared" si="0"/>
        <v>731.22</v>
      </c>
      <c r="I32" s="38">
        <f>H32*(1+$F$253)</f>
        <v>915.63368400000002</v>
      </c>
    </row>
    <row r="33" spans="1:9" ht="22.5">
      <c r="A33" s="35" t="s">
        <v>135</v>
      </c>
      <c r="B33" s="35" t="s">
        <v>136</v>
      </c>
      <c r="C33" s="36" t="s">
        <v>85</v>
      </c>
      <c r="D33" s="36" t="s">
        <v>137</v>
      </c>
      <c r="E33" s="37" t="s">
        <v>138</v>
      </c>
      <c r="F33" s="38">
        <v>3491.8</v>
      </c>
      <c r="G33" s="38">
        <v>1.5</v>
      </c>
      <c r="H33" s="38">
        <f t="shared" si="0"/>
        <v>5237.7</v>
      </c>
      <c r="I33" s="38">
        <f>H33*(1+$F$253)</f>
        <v>6558.6479399999998</v>
      </c>
    </row>
    <row r="34" spans="1:9">
      <c r="A34" s="39" t="s">
        <v>15</v>
      </c>
      <c r="B34" s="39" t="s">
        <v>15</v>
      </c>
      <c r="C34" s="39" t="s">
        <v>51</v>
      </c>
      <c r="D34" s="40"/>
      <c r="E34" s="41" t="s">
        <v>139</v>
      </c>
      <c r="F34" s="42"/>
      <c r="G34" s="43"/>
      <c r="H34" s="43">
        <f>ROUND(SUM(H35:H47),2)</f>
        <v>141408.81</v>
      </c>
      <c r="I34" s="34">
        <f>H34*(1+$F$253)</f>
        <v>177072.111882</v>
      </c>
    </row>
    <row r="35" spans="1:9" ht="22.5">
      <c r="A35" s="35" t="s">
        <v>140</v>
      </c>
      <c r="B35" s="35" t="s">
        <v>141</v>
      </c>
      <c r="C35" s="36" t="s">
        <v>55</v>
      </c>
      <c r="D35" s="36" t="s">
        <v>86</v>
      </c>
      <c r="E35" s="37" t="s">
        <v>142</v>
      </c>
      <c r="F35" s="38">
        <v>512</v>
      </c>
      <c r="G35" s="38">
        <v>54.08</v>
      </c>
      <c r="H35" s="38">
        <f t="shared" si="0"/>
        <v>27688.959999999999</v>
      </c>
      <c r="I35" s="38">
        <f>H35*(1+$F$253)</f>
        <v>34672.115711999999</v>
      </c>
    </row>
    <row r="36" spans="1:9">
      <c r="A36" s="35" t="s">
        <v>143</v>
      </c>
      <c r="B36" s="35" t="s">
        <v>144</v>
      </c>
      <c r="C36" s="36" t="s">
        <v>85</v>
      </c>
      <c r="D36" s="36" t="s">
        <v>56</v>
      </c>
      <c r="E36" s="37" t="s">
        <v>145</v>
      </c>
      <c r="F36" s="38">
        <v>64</v>
      </c>
      <c r="G36" s="38">
        <v>12.38</v>
      </c>
      <c r="H36" s="38">
        <f t="shared" si="0"/>
        <v>792.32</v>
      </c>
      <c r="I36" s="38">
        <f>H36*(1+$F$253)</f>
        <v>992.14310399999999</v>
      </c>
    </row>
    <row r="37" spans="1:9" ht="22.5">
      <c r="A37" s="35" t="s">
        <v>146</v>
      </c>
      <c r="B37" s="35" t="s">
        <v>147</v>
      </c>
      <c r="C37" s="36" t="s">
        <v>85</v>
      </c>
      <c r="D37" s="36" t="s">
        <v>99</v>
      </c>
      <c r="E37" s="37" t="s">
        <v>148</v>
      </c>
      <c r="F37" s="38">
        <v>7.11</v>
      </c>
      <c r="G37" s="38">
        <v>245.09</v>
      </c>
      <c r="H37" s="38">
        <f t="shared" si="0"/>
        <v>1742.59</v>
      </c>
      <c r="I37" s="38">
        <f>H37*(1+$F$253)</f>
        <v>2182.0711979999996</v>
      </c>
    </row>
    <row r="38" spans="1:9" ht="22.5">
      <c r="A38" s="35" t="s">
        <v>149</v>
      </c>
      <c r="B38" s="35" t="s">
        <v>150</v>
      </c>
      <c r="C38" s="36" t="s">
        <v>85</v>
      </c>
      <c r="D38" s="36" t="s">
        <v>117</v>
      </c>
      <c r="E38" s="37" t="s">
        <v>151</v>
      </c>
      <c r="F38" s="38">
        <v>121.31</v>
      </c>
      <c r="G38" s="38">
        <v>163.31</v>
      </c>
      <c r="H38" s="38">
        <f t="shared" si="0"/>
        <v>19811.14</v>
      </c>
      <c r="I38" s="38">
        <f>H38*(1+$F$253)</f>
        <v>24807.509507999999</v>
      </c>
    </row>
    <row r="39" spans="1:9" ht="22.5">
      <c r="A39" s="35" t="s">
        <v>152</v>
      </c>
      <c r="B39" s="35" t="s">
        <v>153</v>
      </c>
      <c r="C39" s="36" t="s">
        <v>85</v>
      </c>
      <c r="D39" s="36" t="s">
        <v>117</v>
      </c>
      <c r="E39" s="37" t="s">
        <v>154</v>
      </c>
      <c r="F39" s="38">
        <v>443.18</v>
      </c>
      <c r="G39" s="38">
        <v>81.040000000000006</v>
      </c>
      <c r="H39" s="38">
        <f t="shared" si="0"/>
        <v>35915.31</v>
      </c>
      <c r="I39" s="38">
        <f>H39*(1+$F$253)</f>
        <v>44973.151181999994</v>
      </c>
    </row>
    <row r="40" spans="1:9">
      <c r="A40" s="35" t="s">
        <v>155</v>
      </c>
      <c r="B40" s="35" t="s">
        <v>156</v>
      </c>
      <c r="C40" s="36" t="s">
        <v>55</v>
      </c>
      <c r="D40" s="36" t="s">
        <v>157</v>
      </c>
      <c r="E40" s="37" t="s">
        <v>158</v>
      </c>
      <c r="F40" s="38">
        <v>798</v>
      </c>
      <c r="G40" s="38">
        <v>8.15</v>
      </c>
      <c r="H40" s="38">
        <f t="shared" si="0"/>
        <v>6503.7</v>
      </c>
      <c r="I40" s="38">
        <f>H40*(1+$F$253)</f>
        <v>8143.9331400000001</v>
      </c>
    </row>
    <row r="41" spans="1:9">
      <c r="A41" s="35" t="s">
        <v>159</v>
      </c>
      <c r="B41" s="35" t="s">
        <v>160</v>
      </c>
      <c r="C41" s="36" t="s">
        <v>55</v>
      </c>
      <c r="D41" s="36" t="s">
        <v>157</v>
      </c>
      <c r="E41" s="37" t="s">
        <v>161</v>
      </c>
      <c r="F41" s="38">
        <v>72</v>
      </c>
      <c r="G41" s="38">
        <v>7.49</v>
      </c>
      <c r="H41" s="38">
        <f t="shared" si="0"/>
        <v>539.28</v>
      </c>
      <c r="I41" s="38">
        <f>H41*(1+$F$253)</f>
        <v>675.28641599999992</v>
      </c>
    </row>
    <row r="42" spans="1:9">
      <c r="A42" s="35" t="s">
        <v>162</v>
      </c>
      <c r="B42" s="35" t="s">
        <v>163</v>
      </c>
      <c r="C42" s="36" t="s">
        <v>55</v>
      </c>
      <c r="D42" s="36" t="s">
        <v>157</v>
      </c>
      <c r="E42" s="37" t="s">
        <v>164</v>
      </c>
      <c r="F42" s="38">
        <v>30</v>
      </c>
      <c r="G42" s="38">
        <v>7.75</v>
      </c>
      <c r="H42" s="38">
        <f t="shared" si="0"/>
        <v>232.5</v>
      </c>
      <c r="I42" s="38">
        <f>H42*(1+$F$253)</f>
        <v>291.13650000000001</v>
      </c>
    </row>
    <row r="43" spans="1:9">
      <c r="A43" s="35" t="s">
        <v>165</v>
      </c>
      <c r="B43" s="35" t="s">
        <v>166</v>
      </c>
      <c r="C43" s="36" t="s">
        <v>55</v>
      </c>
      <c r="D43" s="36" t="s">
        <v>157</v>
      </c>
      <c r="E43" s="37" t="s">
        <v>167</v>
      </c>
      <c r="F43" s="38">
        <v>1896</v>
      </c>
      <c r="G43" s="38">
        <v>6.41</v>
      </c>
      <c r="H43" s="38">
        <f t="shared" si="0"/>
        <v>12153.36</v>
      </c>
      <c r="I43" s="38">
        <f>H43*(1+$F$253)</f>
        <v>15218.437392</v>
      </c>
    </row>
    <row r="44" spans="1:9">
      <c r="A44" s="35" t="s">
        <v>168</v>
      </c>
      <c r="B44" s="35" t="s">
        <v>169</v>
      </c>
      <c r="C44" s="36" t="s">
        <v>55</v>
      </c>
      <c r="D44" s="36" t="s">
        <v>157</v>
      </c>
      <c r="E44" s="37" t="s">
        <v>170</v>
      </c>
      <c r="F44" s="38">
        <v>565</v>
      </c>
      <c r="G44" s="38">
        <v>5.89</v>
      </c>
      <c r="H44" s="38">
        <f t="shared" si="0"/>
        <v>3327.85</v>
      </c>
      <c r="I44" s="38">
        <f>H44*(1+$F$253)</f>
        <v>4167.1337699999995</v>
      </c>
    </row>
    <row r="45" spans="1:9">
      <c r="A45" s="35" t="s">
        <v>171</v>
      </c>
      <c r="B45" s="35" t="s">
        <v>172</v>
      </c>
      <c r="C45" s="36" t="s">
        <v>55</v>
      </c>
      <c r="D45" s="36" t="s">
        <v>157</v>
      </c>
      <c r="E45" s="37" t="s">
        <v>173</v>
      </c>
      <c r="F45" s="38">
        <v>2125</v>
      </c>
      <c r="G45" s="38">
        <v>5.67</v>
      </c>
      <c r="H45" s="38">
        <f t="shared" si="0"/>
        <v>12048.75</v>
      </c>
      <c r="I45" s="38">
        <f>H45*(1+$F$253)</f>
        <v>15087.444750000001</v>
      </c>
    </row>
    <row r="46" spans="1:9">
      <c r="A46" s="35" t="s">
        <v>174</v>
      </c>
      <c r="B46" s="35" t="s">
        <v>175</v>
      </c>
      <c r="C46" s="36" t="s">
        <v>55</v>
      </c>
      <c r="D46" s="36" t="s">
        <v>157</v>
      </c>
      <c r="E46" s="37" t="s">
        <v>176</v>
      </c>
      <c r="F46" s="38">
        <v>172</v>
      </c>
      <c r="G46" s="38">
        <v>5.33</v>
      </c>
      <c r="H46" s="38">
        <f t="shared" si="0"/>
        <v>916.76</v>
      </c>
      <c r="I46" s="38">
        <f>H46*(1+$F$253)</f>
        <v>1147.966872</v>
      </c>
    </row>
    <row r="47" spans="1:9" ht="22.5">
      <c r="A47" s="35" t="s">
        <v>177</v>
      </c>
      <c r="B47" s="35" t="s">
        <v>178</v>
      </c>
      <c r="C47" s="36" t="s">
        <v>55</v>
      </c>
      <c r="D47" s="36" t="s">
        <v>99</v>
      </c>
      <c r="E47" s="37" t="s">
        <v>179</v>
      </c>
      <c r="F47" s="38">
        <v>57.2</v>
      </c>
      <c r="G47" s="38">
        <v>345.04</v>
      </c>
      <c r="H47" s="38">
        <f t="shared" si="0"/>
        <v>19736.29</v>
      </c>
      <c r="I47" s="38">
        <f>H47*(1+$F$253)</f>
        <v>24713.782338000001</v>
      </c>
    </row>
    <row r="48" spans="1:9">
      <c r="A48" s="39" t="s">
        <v>16</v>
      </c>
      <c r="B48" s="39" t="s">
        <v>16</v>
      </c>
      <c r="C48" s="39" t="s">
        <v>51</v>
      </c>
      <c r="D48" s="40"/>
      <c r="E48" s="41" t="s">
        <v>180</v>
      </c>
      <c r="F48" s="42"/>
      <c r="G48" s="43"/>
      <c r="H48" s="43">
        <f>ROUND(SUM(H49:H60),2)</f>
        <v>241751.42</v>
      </c>
      <c r="I48" s="34">
        <f>H48*(1+$F$253)</f>
        <v>302721.12812400004</v>
      </c>
    </row>
    <row r="49" spans="1:9" ht="22.5">
      <c r="A49" s="35" t="s">
        <v>181</v>
      </c>
      <c r="B49" s="35" t="s">
        <v>182</v>
      </c>
      <c r="C49" s="36" t="s">
        <v>85</v>
      </c>
      <c r="D49" s="36" t="s">
        <v>117</v>
      </c>
      <c r="E49" s="37" t="s">
        <v>183</v>
      </c>
      <c r="F49" s="38">
        <v>356.76</v>
      </c>
      <c r="G49" s="38">
        <v>102.56</v>
      </c>
      <c r="H49" s="38">
        <f t="shared" si="0"/>
        <v>36589.31</v>
      </c>
      <c r="I49" s="38">
        <f>H49*(1+$F$253)</f>
        <v>45817.133981999999</v>
      </c>
    </row>
    <row r="50" spans="1:9" ht="22.5">
      <c r="A50" s="35" t="s">
        <v>184</v>
      </c>
      <c r="B50" s="35" t="s">
        <v>185</v>
      </c>
      <c r="C50" s="36" t="s">
        <v>85</v>
      </c>
      <c r="D50" s="36" t="s">
        <v>117</v>
      </c>
      <c r="E50" s="37" t="s">
        <v>186</v>
      </c>
      <c r="F50" s="38">
        <v>1156.33</v>
      </c>
      <c r="G50" s="38">
        <v>74.790000000000006</v>
      </c>
      <c r="H50" s="38">
        <f t="shared" si="0"/>
        <v>86481.919999999998</v>
      </c>
      <c r="I50" s="38">
        <f>H50*(1+$F$253)</f>
        <v>108292.66022399999</v>
      </c>
    </row>
    <row r="51" spans="1:9" ht="22.5">
      <c r="A51" s="35" t="s">
        <v>187</v>
      </c>
      <c r="B51" s="35" t="s">
        <v>188</v>
      </c>
      <c r="C51" s="36" t="s">
        <v>85</v>
      </c>
      <c r="D51" s="36" t="s">
        <v>117</v>
      </c>
      <c r="E51" s="37" t="s">
        <v>189</v>
      </c>
      <c r="F51" s="38">
        <v>17.329999999999998</v>
      </c>
      <c r="G51" s="38">
        <v>33.72</v>
      </c>
      <c r="H51" s="38">
        <f t="shared" si="0"/>
        <v>584.37</v>
      </c>
      <c r="I51" s="38">
        <f>H51*(1+$F$253)</f>
        <v>731.74811399999999</v>
      </c>
    </row>
    <row r="52" spans="1:9">
      <c r="A52" s="35" t="s">
        <v>190</v>
      </c>
      <c r="B52" s="35" t="s">
        <v>191</v>
      </c>
      <c r="C52" s="36" t="s">
        <v>55</v>
      </c>
      <c r="D52" s="36" t="s">
        <v>99</v>
      </c>
      <c r="E52" s="37" t="s">
        <v>192</v>
      </c>
      <c r="F52" s="38">
        <v>135.53</v>
      </c>
      <c r="G52" s="38">
        <v>301.39999999999998</v>
      </c>
      <c r="H52" s="38">
        <f t="shared" si="0"/>
        <v>40848.74</v>
      </c>
      <c r="I52" s="38">
        <f>H52*(1+$F$253)</f>
        <v>51150.792227999998</v>
      </c>
    </row>
    <row r="53" spans="1:9">
      <c r="A53" s="35" t="s">
        <v>193</v>
      </c>
      <c r="B53" s="35" t="s">
        <v>194</v>
      </c>
      <c r="C53" s="36" t="s">
        <v>55</v>
      </c>
      <c r="D53" s="36" t="s">
        <v>99</v>
      </c>
      <c r="E53" s="37" t="s">
        <v>195</v>
      </c>
      <c r="F53" s="38">
        <v>0.9</v>
      </c>
      <c r="G53" s="38">
        <v>729.64</v>
      </c>
      <c r="H53" s="38">
        <f t="shared" si="0"/>
        <v>656.68</v>
      </c>
      <c r="I53" s="38">
        <f>H53*(1+$F$253)</f>
        <v>822.29469599999993</v>
      </c>
    </row>
    <row r="54" spans="1:9">
      <c r="A54" s="35" t="s">
        <v>196</v>
      </c>
      <c r="B54" s="35" t="s">
        <v>197</v>
      </c>
      <c r="C54" s="36" t="s">
        <v>55</v>
      </c>
      <c r="D54" s="36" t="s">
        <v>56</v>
      </c>
      <c r="E54" s="37" t="s">
        <v>198</v>
      </c>
      <c r="F54" s="38">
        <v>96</v>
      </c>
      <c r="G54" s="38">
        <v>13.21</v>
      </c>
      <c r="H54" s="38">
        <f t="shared" si="0"/>
        <v>1268.1600000000001</v>
      </c>
      <c r="I54" s="38">
        <f>H54*(1+$F$253)</f>
        <v>1587.9899520000001</v>
      </c>
    </row>
    <row r="55" spans="1:9">
      <c r="A55" s="35" t="s">
        <v>199</v>
      </c>
      <c r="B55" s="35" t="s">
        <v>156</v>
      </c>
      <c r="C55" s="36" t="s">
        <v>55</v>
      </c>
      <c r="D55" s="36" t="s">
        <v>157</v>
      </c>
      <c r="E55" s="37" t="s">
        <v>158</v>
      </c>
      <c r="F55" s="38">
        <v>676</v>
      </c>
      <c r="G55" s="38">
        <v>8.15</v>
      </c>
      <c r="H55" s="38">
        <f t="shared" si="0"/>
        <v>5509.4</v>
      </c>
      <c r="I55" s="38">
        <f>H55*(1+$F$253)</f>
        <v>6898.8706799999991</v>
      </c>
    </row>
    <row r="56" spans="1:9">
      <c r="A56" s="35" t="s">
        <v>200</v>
      </c>
      <c r="B56" s="35" t="s">
        <v>160</v>
      </c>
      <c r="C56" s="36" t="s">
        <v>55</v>
      </c>
      <c r="D56" s="36" t="s">
        <v>157</v>
      </c>
      <c r="E56" s="37" t="s">
        <v>161</v>
      </c>
      <c r="F56" s="38">
        <v>793</v>
      </c>
      <c r="G56" s="38">
        <v>7.49</v>
      </c>
      <c r="H56" s="38">
        <f t="shared" si="0"/>
        <v>5939.57</v>
      </c>
      <c r="I56" s="38">
        <f>H56*(1+$F$253)</f>
        <v>7437.5295539999997</v>
      </c>
    </row>
    <row r="57" spans="1:9">
      <c r="A57" s="35" t="s">
        <v>201</v>
      </c>
      <c r="B57" s="35" t="s">
        <v>163</v>
      </c>
      <c r="C57" s="36" t="s">
        <v>55</v>
      </c>
      <c r="D57" s="36" t="s">
        <v>157</v>
      </c>
      <c r="E57" s="37" t="s">
        <v>164</v>
      </c>
      <c r="F57" s="38">
        <v>2831</v>
      </c>
      <c r="G57" s="38">
        <v>7.75</v>
      </c>
      <c r="H57" s="38">
        <f t="shared" si="0"/>
        <v>21940.25</v>
      </c>
      <c r="I57" s="38">
        <f>H57*(1+$F$253)</f>
        <v>27473.581050000001</v>
      </c>
    </row>
    <row r="58" spans="1:9">
      <c r="A58" s="35" t="s">
        <v>202</v>
      </c>
      <c r="B58" s="35" t="s">
        <v>166</v>
      </c>
      <c r="C58" s="36" t="s">
        <v>55</v>
      </c>
      <c r="D58" s="36" t="s">
        <v>157</v>
      </c>
      <c r="E58" s="37" t="s">
        <v>167</v>
      </c>
      <c r="F58" s="38">
        <v>1060</v>
      </c>
      <c r="G58" s="38">
        <v>6.41</v>
      </c>
      <c r="H58" s="38">
        <f t="shared" si="0"/>
        <v>6794.6</v>
      </c>
      <c r="I58" s="38">
        <f>H58*(1+$F$253)</f>
        <v>8508.1981200000009</v>
      </c>
    </row>
    <row r="59" spans="1:9">
      <c r="A59" s="35" t="s">
        <v>203</v>
      </c>
      <c r="B59" s="35" t="s">
        <v>169</v>
      </c>
      <c r="C59" s="36" t="s">
        <v>55</v>
      </c>
      <c r="D59" s="36" t="s">
        <v>157</v>
      </c>
      <c r="E59" s="37" t="s">
        <v>170</v>
      </c>
      <c r="F59" s="38">
        <v>824</v>
      </c>
      <c r="G59" s="38">
        <v>5.89</v>
      </c>
      <c r="H59" s="38">
        <f t="shared" si="0"/>
        <v>4853.3599999999997</v>
      </c>
      <c r="I59" s="38">
        <f>H59*(1+$F$253)</f>
        <v>6077.3773919999994</v>
      </c>
    </row>
    <row r="60" spans="1:9">
      <c r="A60" s="35" t="s">
        <v>204</v>
      </c>
      <c r="B60" s="35" t="s">
        <v>175</v>
      </c>
      <c r="C60" s="36" t="s">
        <v>55</v>
      </c>
      <c r="D60" s="36" t="s">
        <v>157</v>
      </c>
      <c r="E60" s="37" t="s">
        <v>176</v>
      </c>
      <c r="F60" s="38">
        <v>5682</v>
      </c>
      <c r="G60" s="38">
        <v>5.33</v>
      </c>
      <c r="H60" s="38">
        <f t="shared" si="0"/>
        <v>30285.06</v>
      </c>
      <c r="I60" s="38">
        <f>H60*(1+$F$253)</f>
        <v>37922.952131999999</v>
      </c>
    </row>
    <row r="61" spans="1:9">
      <c r="A61" s="39" t="s">
        <v>17</v>
      </c>
      <c r="B61" s="39" t="s">
        <v>17</v>
      </c>
      <c r="C61" s="39" t="s">
        <v>51</v>
      </c>
      <c r="D61" s="40"/>
      <c r="E61" s="41" t="s">
        <v>205</v>
      </c>
      <c r="F61" s="42"/>
      <c r="G61" s="43"/>
      <c r="H61" s="43">
        <f>ROUND(SUM(H62:H68),2)</f>
        <v>37891.040000000001</v>
      </c>
      <c r="I61" s="34">
        <f>H61*(1+$F$253)</f>
        <v>47447.160287999999</v>
      </c>
    </row>
    <row r="62" spans="1:9" ht="33.75">
      <c r="A62" s="35" t="s">
        <v>206</v>
      </c>
      <c r="B62" s="35" t="s">
        <v>207</v>
      </c>
      <c r="C62" s="36" t="s">
        <v>85</v>
      </c>
      <c r="D62" s="36" t="s">
        <v>117</v>
      </c>
      <c r="E62" s="37" t="s">
        <v>208</v>
      </c>
      <c r="F62" s="38">
        <v>67.27</v>
      </c>
      <c r="G62" s="38">
        <v>52.42</v>
      </c>
      <c r="H62" s="38">
        <f t="shared" si="0"/>
        <v>3526.29</v>
      </c>
      <c r="I62" s="38">
        <f>H62*(1+$F$253)</f>
        <v>4415.6203379999997</v>
      </c>
    </row>
    <row r="63" spans="1:9" ht="33.75">
      <c r="A63" s="35" t="s">
        <v>209</v>
      </c>
      <c r="B63" s="35" t="s">
        <v>210</v>
      </c>
      <c r="C63" s="36" t="s">
        <v>85</v>
      </c>
      <c r="D63" s="36" t="s">
        <v>117</v>
      </c>
      <c r="E63" s="37" t="s">
        <v>211</v>
      </c>
      <c r="F63" s="38">
        <v>431.52</v>
      </c>
      <c r="G63" s="38">
        <v>52.57</v>
      </c>
      <c r="H63" s="38">
        <f t="shared" si="0"/>
        <v>22685.01</v>
      </c>
      <c r="I63" s="38">
        <f>H63*(1+$F$253)</f>
        <v>28406.169521999997</v>
      </c>
    </row>
    <row r="64" spans="1:9" ht="33.75">
      <c r="A64" s="35" t="s">
        <v>212</v>
      </c>
      <c r="B64" s="35" t="s">
        <v>213</v>
      </c>
      <c r="C64" s="36" t="s">
        <v>85</v>
      </c>
      <c r="D64" s="36" t="s">
        <v>117</v>
      </c>
      <c r="E64" s="37" t="s">
        <v>214</v>
      </c>
      <c r="F64" s="38">
        <v>3.59</v>
      </c>
      <c r="G64" s="38">
        <v>53.28</v>
      </c>
      <c r="H64" s="38">
        <f t="shared" si="0"/>
        <v>191.28</v>
      </c>
      <c r="I64" s="38">
        <f>H64*(1+$F$253)</f>
        <v>239.520816</v>
      </c>
    </row>
    <row r="65" spans="1:9" ht="33.75">
      <c r="A65" s="35" t="s">
        <v>215</v>
      </c>
      <c r="B65" s="35" t="s">
        <v>216</v>
      </c>
      <c r="C65" s="36" t="s">
        <v>85</v>
      </c>
      <c r="D65" s="36" t="s">
        <v>117</v>
      </c>
      <c r="E65" s="37" t="s">
        <v>217</v>
      </c>
      <c r="F65" s="38">
        <v>60.98</v>
      </c>
      <c r="G65" s="38">
        <v>49.73</v>
      </c>
      <c r="H65" s="38">
        <f t="shared" si="0"/>
        <v>3032.54</v>
      </c>
      <c r="I65" s="38">
        <f>H65*(1+$F$253)</f>
        <v>3797.3465879999999</v>
      </c>
    </row>
    <row r="66" spans="1:9" ht="22.5">
      <c r="A66" s="35" t="s">
        <v>218</v>
      </c>
      <c r="B66" s="35" t="s">
        <v>219</v>
      </c>
      <c r="C66" s="36" t="s">
        <v>55</v>
      </c>
      <c r="D66" s="36" t="s">
        <v>117</v>
      </c>
      <c r="E66" s="37" t="s">
        <v>220</v>
      </c>
      <c r="F66" s="38">
        <v>76.86</v>
      </c>
      <c r="G66" s="38">
        <v>94.5</v>
      </c>
      <c r="H66" s="38">
        <f t="shared" si="0"/>
        <v>7263.27</v>
      </c>
      <c r="I66" s="38">
        <f>H66*(1+$F$253)</f>
        <v>9095.066694000001</v>
      </c>
    </row>
    <row r="67" spans="1:9">
      <c r="A67" s="35" t="s">
        <v>221</v>
      </c>
      <c r="B67" s="35" t="s">
        <v>222</v>
      </c>
      <c r="C67" s="36" t="s">
        <v>85</v>
      </c>
      <c r="D67" s="36" t="s">
        <v>86</v>
      </c>
      <c r="E67" s="37" t="s">
        <v>223</v>
      </c>
      <c r="F67" s="38">
        <v>6.4</v>
      </c>
      <c r="G67" s="38">
        <v>42.12</v>
      </c>
      <c r="H67" s="38">
        <f t="shared" si="0"/>
        <v>269.57</v>
      </c>
      <c r="I67" s="38">
        <f>H67*(1+$F$253)</f>
        <v>337.55555399999997</v>
      </c>
    </row>
    <row r="68" spans="1:9" ht="22.5">
      <c r="A68" s="35" t="s">
        <v>224</v>
      </c>
      <c r="B68" s="35" t="s">
        <v>225</v>
      </c>
      <c r="C68" s="36" t="s">
        <v>85</v>
      </c>
      <c r="D68" s="36" t="s">
        <v>86</v>
      </c>
      <c r="E68" s="37" t="s">
        <v>226</v>
      </c>
      <c r="F68" s="38">
        <v>38.35</v>
      </c>
      <c r="G68" s="38">
        <v>24.07</v>
      </c>
      <c r="H68" s="38">
        <f t="shared" si="0"/>
        <v>923.08</v>
      </c>
      <c r="I68" s="38">
        <f>H68*(1+$F$253)</f>
        <v>1155.880776</v>
      </c>
    </row>
    <row r="69" spans="1:9">
      <c r="A69" s="39" t="s">
        <v>18</v>
      </c>
      <c r="B69" s="39" t="s">
        <v>18</v>
      </c>
      <c r="C69" s="39" t="s">
        <v>51</v>
      </c>
      <c r="D69" s="40"/>
      <c r="E69" s="41" t="s">
        <v>227</v>
      </c>
      <c r="F69" s="42"/>
      <c r="G69" s="43"/>
      <c r="H69" s="43">
        <f>ROUND(SUM(H70:H77),2)</f>
        <v>158299.76</v>
      </c>
      <c r="I69" s="34">
        <f>H69*(1+$F$253)</f>
        <v>198222.95947200002</v>
      </c>
    </row>
    <row r="70" spans="1:9">
      <c r="A70" s="35" t="s">
        <v>18</v>
      </c>
      <c r="B70" s="35" t="s">
        <v>228</v>
      </c>
      <c r="C70" s="36" t="s">
        <v>55</v>
      </c>
      <c r="D70" s="36" t="s">
        <v>117</v>
      </c>
      <c r="E70" s="37" t="s">
        <v>229</v>
      </c>
      <c r="F70" s="38">
        <v>5.04</v>
      </c>
      <c r="G70" s="38">
        <v>538.67999999999995</v>
      </c>
      <c r="H70" s="38">
        <f t="shared" si="0"/>
        <v>2714.95</v>
      </c>
      <c r="I70" s="38">
        <f>H70*(1+$F$253)</f>
        <v>3399.6603899999996</v>
      </c>
    </row>
    <row r="71" spans="1:9">
      <c r="A71" s="35" t="s">
        <v>230</v>
      </c>
      <c r="B71" s="35" t="s">
        <v>231</v>
      </c>
      <c r="C71" s="36" t="s">
        <v>85</v>
      </c>
      <c r="D71" s="36" t="s">
        <v>117</v>
      </c>
      <c r="E71" s="37" t="s">
        <v>232</v>
      </c>
      <c r="F71" s="38">
        <v>5.04</v>
      </c>
      <c r="G71" s="38">
        <v>202.61</v>
      </c>
      <c r="H71" s="38">
        <f t="shared" si="0"/>
        <v>1021.15</v>
      </c>
      <c r="I71" s="38">
        <f>H71*(1+$F$253)</f>
        <v>1278.6840299999999</v>
      </c>
    </row>
    <row r="72" spans="1:9">
      <c r="A72" s="35" t="s">
        <v>233</v>
      </c>
      <c r="B72" s="35" t="s">
        <v>234</v>
      </c>
      <c r="C72" s="36" t="s">
        <v>55</v>
      </c>
      <c r="D72" s="36" t="s">
        <v>117</v>
      </c>
      <c r="E72" s="37" t="s">
        <v>235</v>
      </c>
      <c r="F72" s="38">
        <v>226.8</v>
      </c>
      <c r="G72" s="38">
        <v>239.48</v>
      </c>
      <c r="H72" s="38">
        <f t="shared" ref="H72:H77" si="1">ROUND(G72*F72,2)</f>
        <v>54314.06</v>
      </c>
      <c r="I72" s="38">
        <f>H72*(1+$F$253)</f>
        <v>68012.065931999998</v>
      </c>
    </row>
    <row r="73" spans="1:9">
      <c r="A73" s="35" t="s">
        <v>236</v>
      </c>
      <c r="B73" s="35" t="s">
        <v>237</v>
      </c>
      <c r="C73" s="36" t="s">
        <v>55</v>
      </c>
      <c r="D73" s="36" t="s">
        <v>117</v>
      </c>
      <c r="E73" s="37" t="s">
        <v>238</v>
      </c>
      <c r="F73" s="38">
        <v>292.11</v>
      </c>
      <c r="G73" s="38">
        <v>221.26</v>
      </c>
      <c r="H73" s="38">
        <f t="shared" si="1"/>
        <v>64632.26</v>
      </c>
      <c r="I73" s="38">
        <f>H73*(1+$F$253)</f>
        <v>80932.515972000008</v>
      </c>
    </row>
    <row r="74" spans="1:9">
      <c r="A74" s="35" t="s">
        <v>239</v>
      </c>
      <c r="B74" s="35" t="s">
        <v>240</v>
      </c>
      <c r="C74" s="36" t="s">
        <v>55</v>
      </c>
      <c r="D74" s="36" t="s">
        <v>86</v>
      </c>
      <c r="E74" s="37" t="s">
        <v>241</v>
      </c>
      <c r="F74" s="38">
        <v>12.48</v>
      </c>
      <c r="G74" s="38">
        <v>879.78</v>
      </c>
      <c r="H74" s="38">
        <f t="shared" si="1"/>
        <v>10979.65</v>
      </c>
      <c r="I74" s="38">
        <f>H74*(1+$F$253)</f>
        <v>13748.717729999998</v>
      </c>
    </row>
    <row r="75" spans="1:9" ht="22.5">
      <c r="A75" s="35" t="s">
        <v>242</v>
      </c>
      <c r="B75" s="35" t="s">
        <v>243</v>
      </c>
      <c r="C75" s="36" t="s">
        <v>55</v>
      </c>
      <c r="D75" s="36" t="s">
        <v>86</v>
      </c>
      <c r="E75" s="37" t="s">
        <v>244</v>
      </c>
      <c r="F75" s="38">
        <v>13.98</v>
      </c>
      <c r="G75" s="38">
        <v>95.55</v>
      </c>
      <c r="H75" s="38">
        <f t="shared" si="1"/>
        <v>1335.79</v>
      </c>
      <c r="I75" s="38">
        <f>H75*(1+$F$253)</f>
        <v>1672.676238</v>
      </c>
    </row>
    <row r="76" spans="1:9" ht="22.5">
      <c r="A76" s="35" t="s">
        <v>245</v>
      </c>
      <c r="B76" s="35" t="s">
        <v>246</v>
      </c>
      <c r="C76" s="36" t="s">
        <v>55</v>
      </c>
      <c r="D76" s="36" t="s">
        <v>86</v>
      </c>
      <c r="E76" s="37" t="s">
        <v>247</v>
      </c>
      <c r="F76" s="38">
        <v>38.17</v>
      </c>
      <c r="G76" s="38">
        <v>607.04999999999995</v>
      </c>
      <c r="H76" s="38">
        <f t="shared" si="1"/>
        <v>23171.1</v>
      </c>
      <c r="I76" s="38">
        <f>H76*(1+$F$253)</f>
        <v>29014.851419999999</v>
      </c>
    </row>
    <row r="77" spans="1:9">
      <c r="A77" s="35" t="s">
        <v>248</v>
      </c>
      <c r="B77" s="35" t="s">
        <v>249</v>
      </c>
      <c r="C77" s="36" t="s">
        <v>85</v>
      </c>
      <c r="D77" s="36" t="s">
        <v>56</v>
      </c>
      <c r="E77" s="37" t="s">
        <v>250</v>
      </c>
      <c r="F77" s="38">
        <v>2</v>
      </c>
      <c r="G77" s="38">
        <v>65.400000000000006</v>
      </c>
      <c r="H77" s="38">
        <f t="shared" si="1"/>
        <v>130.80000000000001</v>
      </c>
      <c r="I77" s="38">
        <f>H77*(1+$F$253)</f>
        <v>163.78776000000002</v>
      </c>
    </row>
    <row r="78" spans="1:9">
      <c r="A78" s="39" t="s">
        <v>19</v>
      </c>
      <c r="B78" s="39" t="s">
        <v>19</v>
      </c>
      <c r="C78" s="39" t="s">
        <v>51</v>
      </c>
      <c r="D78" s="40"/>
      <c r="E78" s="41" t="s">
        <v>251</v>
      </c>
      <c r="F78" s="42"/>
      <c r="G78" s="43"/>
      <c r="H78" s="43">
        <f>ROUND(SUM(H79:H101),2)</f>
        <v>1004369.79</v>
      </c>
      <c r="I78" s="34">
        <f>H78*(1+$F$253)</f>
        <v>1257671.8510380001</v>
      </c>
    </row>
    <row r="79" spans="1:9">
      <c r="A79" s="35" t="s">
        <v>252</v>
      </c>
      <c r="B79" s="35" t="s">
        <v>253</v>
      </c>
      <c r="C79" s="36" t="s">
        <v>55</v>
      </c>
      <c r="D79" s="36" t="s">
        <v>117</v>
      </c>
      <c r="E79" s="37" t="s">
        <v>254</v>
      </c>
      <c r="F79" s="38">
        <v>1484.5930000000001</v>
      </c>
      <c r="G79" s="38">
        <v>48.03</v>
      </c>
      <c r="H79" s="38">
        <f t="shared" ref="H79:H101" si="2">ROUND(G79*F79,2)</f>
        <v>71305</v>
      </c>
      <c r="I79" s="38">
        <f>H79*(1+$F$253)</f>
        <v>89288.120999999999</v>
      </c>
    </row>
    <row r="80" spans="1:9">
      <c r="A80" s="35" t="s">
        <v>255</v>
      </c>
      <c r="B80" s="35" t="s">
        <v>256</v>
      </c>
      <c r="C80" s="36" t="s">
        <v>103</v>
      </c>
      <c r="D80" s="36" t="s">
        <v>117</v>
      </c>
      <c r="E80" s="37" t="s">
        <v>257</v>
      </c>
      <c r="F80" s="38">
        <v>63.45</v>
      </c>
      <c r="G80" s="38">
        <v>300</v>
      </c>
      <c r="H80" s="38">
        <f t="shared" si="2"/>
        <v>19035</v>
      </c>
      <c r="I80" s="38">
        <f>H80*(1+$F$253)</f>
        <v>23835.627</v>
      </c>
    </row>
    <row r="81" spans="1:10">
      <c r="A81" s="35" t="s">
        <v>258</v>
      </c>
      <c r="B81" s="35" t="s">
        <v>259</v>
      </c>
      <c r="C81" s="36" t="s">
        <v>55</v>
      </c>
      <c r="D81" s="36" t="s">
        <v>56</v>
      </c>
      <c r="E81" s="37" t="s">
        <v>260</v>
      </c>
      <c r="F81" s="38">
        <v>116</v>
      </c>
      <c r="G81" s="38">
        <v>226.55</v>
      </c>
      <c r="H81" s="38">
        <f t="shared" si="2"/>
        <v>26279.8</v>
      </c>
      <c r="I81" s="38">
        <f>H81*(1+$F$253)</f>
        <v>32907.565559999995</v>
      </c>
    </row>
    <row r="82" spans="1:10" ht="33.75">
      <c r="A82" s="238" t="s">
        <v>261</v>
      </c>
      <c r="B82" s="238" t="s">
        <v>262</v>
      </c>
      <c r="C82" s="237" t="s">
        <v>55</v>
      </c>
      <c r="D82" s="237" t="s">
        <v>117</v>
      </c>
      <c r="E82" s="240" t="s">
        <v>263</v>
      </c>
      <c r="F82" s="239">
        <v>2000</v>
      </c>
      <c r="G82" s="239">
        <v>164.93</v>
      </c>
      <c r="H82" s="239">
        <f>ROUND(G82*F82,2)</f>
        <v>329860</v>
      </c>
      <c r="I82" s="239">
        <f>H82*(1+$F$253)</f>
        <v>413050.69199999998</v>
      </c>
      <c r="J82" s="249"/>
    </row>
    <row r="83" spans="1:10">
      <c r="A83" s="35" t="s">
        <v>264</v>
      </c>
      <c r="B83" s="35" t="s">
        <v>265</v>
      </c>
      <c r="C83" s="36" t="s">
        <v>55</v>
      </c>
      <c r="D83" s="36" t="s">
        <v>157</v>
      </c>
      <c r="E83" s="37" t="s">
        <v>266</v>
      </c>
      <c r="F83" s="38">
        <v>3168.52</v>
      </c>
      <c r="G83" s="38">
        <v>15.79</v>
      </c>
      <c r="H83" s="38">
        <f t="shared" si="2"/>
        <v>50030.93</v>
      </c>
      <c r="I83" s="38">
        <f>H83*(1+$F$253)</f>
        <v>62648.730545999999</v>
      </c>
    </row>
    <row r="84" spans="1:10">
      <c r="A84" s="35" t="s">
        <v>267</v>
      </c>
      <c r="B84" s="35" t="s">
        <v>268</v>
      </c>
      <c r="C84" s="36" t="s">
        <v>55</v>
      </c>
      <c r="D84" s="36" t="s">
        <v>157</v>
      </c>
      <c r="E84" s="37" t="s">
        <v>269</v>
      </c>
      <c r="F84" s="38">
        <v>446.1</v>
      </c>
      <c r="G84" s="38">
        <v>15.6</v>
      </c>
      <c r="H84" s="38">
        <f t="shared" si="2"/>
        <v>6959.16</v>
      </c>
      <c r="I84" s="38">
        <f>H84*(1+$F$253)</f>
        <v>8714.2601519999989</v>
      </c>
    </row>
    <row r="85" spans="1:10">
      <c r="A85" s="35" t="s">
        <v>270</v>
      </c>
      <c r="B85" s="35" t="s">
        <v>271</v>
      </c>
      <c r="C85" s="36" t="s">
        <v>55</v>
      </c>
      <c r="D85" s="36" t="s">
        <v>157</v>
      </c>
      <c r="E85" s="37" t="s">
        <v>272</v>
      </c>
      <c r="F85" s="38">
        <v>6549.51</v>
      </c>
      <c r="G85" s="38">
        <v>16.149999999999999</v>
      </c>
      <c r="H85" s="38">
        <f t="shared" si="2"/>
        <v>105774.59</v>
      </c>
      <c r="I85" s="38">
        <f>H85*(1+$F$253)</f>
        <v>132450.941598</v>
      </c>
    </row>
    <row r="86" spans="1:10">
      <c r="A86" s="35" t="s">
        <v>273</v>
      </c>
      <c r="B86" s="35" t="s">
        <v>274</v>
      </c>
      <c r="C86" s="36" t="s">
        <v>55</v>
      </c>
      <c r="D86" s="36" t="s">
        <v>157</v>
      </c>
      <c r="E86" s="37" t="s">
        <v>275</v>
      </c>
      <c r="F86" s="38">
        <v>374.92</v>
      </c>
      <c r="G86" s="38">
        <v>16.149999999999999</v>
      </c>
      <c r="H86" s="38">
        <f t="shared" si="2"/>
        <v>6054.96</v>
      </c>
      <c r="I86" s="38">
        <f>H86*(1+$F$253)</f>
        <v>7582.020912</v>
      </c>
    </row>
    <row r="87" spans="1:10">
      <c r="A87" s="35" t="s">
        <v>276</v>
      </c>
      <c r="B87" s="35" t="s">
        <v>277</v>
      </c>
      <c r="C87" s="36" t="s">
        <v>55</v>
      </c>
      <c r="D87" s="36" t="s">
        <v>157</v>
      </c>
      <c r="E87" s="37" t="s">
        <v>278</v>
      </c>
      <c r="F87" s="38">
        <v>423.84</v>
      </c>
      <c r="G87" s="38">
        <v>15.64</v>
      </c>
      <c r="H87" s="38">
        <f t="shared" si="2"/>
        <v>6628.86</v>
      </c>
      <c r="I87" s="38">
        <f>H87*(1+$F$253)</f>
        <v>8300.6584919999987</v>
      </c>
    </row>
    <row r="88" spans="1:10">
      <c r="A88" s="35" t="s">
        <v>279</v>
      </c>
      <c r="B88" s="35" t="s">
        <v>280</v>
      </c>
      <c r="C88" s="36" t="s">
        <v>55</v>
      </c>
      <c r="D88" s="36" t="s">
        <v>157</v>
      </c>
      <c r="E88" s="37" t="s">
        <v>281</v>
      </c>
      <c r="F88" s="38">
        <v>66.25</v>
      </c>
      <c r="G88" s="38">
        <v>15.64</v>
      </c>
      <c r="H88" s="38">
        <f t="shared" si="2"/>
        <v>1036.1500000000001</v>
      </c>
      <c r="I88" s="38">
        <f>H88*(1+$F$253)</f>
        <v>1297.46703</v>
      </c>
    </row>
    <row r="89" spans="1:10">
      <c r="A89" s="35" t="s">
        <v>282</v>
      </c>
      <c r="B89" s="35" t="s">
        <v>283</v>
      </c>
      <c r="C89" s="36" t="s">
        <v>55</v>
      </c>
      <c r="D89" s="36" t="s">
        <v>157</v>
      </c>
      <c r="E89" s="37" t="s">
        <v>284</v>
      </c>
      <c r="F89" s="38">
        <v>1826.72</v>
      </c>
      <c r="G89" s="38">
        <v>16.149999999999999</v>
      </c>
      <c r="H89" s="38">
        <f t="shared" si="2"/>
        <v>29501.53</v>
      </c>
      <c r="I89" s="38">
        <f>H89*(1+$F$253)</f>
        <v>36941.815865999997</v>
      </c>
    </row>
    <row r="90" spans="1:10">
      <c r="A90" s="35" t="s">
        <v>285</v>
      </c>
      <c r="B90" s="35" t="s">
        <v>286</v>
      </c>
      <c r="C90" s="36" t="s">
        <v>55</v>
      </c>
      <c r="D90" s="36" t="s">
        <v>157</v>
      </c>
      <c r="E90" s="37" t="s">
        <v>287</v>
      </c>
      <c r="F90" s="38">
        <v>1756.1</v>
      </c>
      <c r="G90" s="38">
        <v>15.19</v>
      </c>
      <c r="H90" s="38">
        <f t="shared" si="2"/>
        <v>26675.16</v>
      </c>
      <c r="I90" s="38">
        <f>H90*(1+$F$253)</f>
        <v>33402.635351999998</v>
      </c>
    </row>
    <row r="91" spans="1:10">
      <c r="A91" s="35" t="s">
        <v>288</v>
      </c>
      <c r="B91" s="35" t="s">
        <v>289</v>
      </c>
      <c r="C91" s="36" t="s">
        <v>55</v>
      </c>
      <c r="D91" s="36" t="s">
        <v>157</v>
      </c>
      <c r="E91" s="37" t="s">
        <v>290</v>
      </c>
      <c r="F91" s="38">
        <v>1461.28</v>
      </c>
      <c r="G91" s="38">
        <v>15.32</v>
      </c>
      <c r="H91" s="38">
        <f t="shared" si="2"/>
        <v>22386.81</v>
      </c>
      <c r="I91" s="38">
        <f>H91*(1+$F$253)</f>
        <v>28032.763482000002</v>
      </c>
    </row>
    <row r="92" spans="1:10">
      <c r="A92" s="35" t="s">
        <v>291</v>
      </c>
      <c r="B92" s="35" t="s">
        <v>292</v>
      </c>
      <c r="C92" s="36" t="s">
        <v>55</v>
      </c>
      <c r="D92" s="36" t="s">
        <v>157</v>
      </c>
      <c r="E92" s="37" t="s">
        <v>293</v>
      </c>
      <c r="F92" s="38">
        <v>1828.96</v>
      </c>
      <c r="G92" s="38">
        <v>16.899999999999999</v>
      </c>
      <c r="H92" s="38">
        <f t="shared" si="2"/>
        <v>30909.42</v>
      </c>
      <c r="I92" s="38">
        <f>H92*(1+$F$253)</f>
        <v>38704.775723999999</v>
      </c>
    </row>
    <row r="93" spans="1:10">
      <c r="A93" s="35" t="s">
        <v>294</v>
      </c>
      <c r="B93" s="35" t="s">
        <v>295</v>
      </c>
      <c r="C93" s="36" t="s">
        <v>55</v>
      </c>
      <c r="D93" s="36" t="s">
        <v>157</v>
      </c>
      <c r="E93" s="37" t="s">
        <v>296</v>
      </c>
      <c r="F93" s="38">
        <v>64.33</v>
      </c>
      <c r="G93" s="38">
        <v>15.92</v>
      </c>
      <c r="H93" s="38">
        <f t="shared" si="2"/>
        <v>1024.1300000000001</v>
      </c>
      <c r="I93" s="38">
        <f>H93*(1+$F$253)</f>
        <v>1282.4155860000001</v>
      </c>
    </row>
    <row r="94" spans="1:10">
      <c r="A94" s="35" t="s">
        <v>297</v>
      </c>
      <c r="B94" s="35" t="s">
        <v>298</v>
      </c>
      <c r="C94" s="36" t="s">
        <v>55</v>
      </c>
      <c r="D94" s="36" t="s">
        <v>157</v>
      </c>
      <c r="E94" s="37" t="s">
        <v>299</v>
      </c>
      <c r="F94" s="38">
        <v>1754.92</v>
      </c>
      <c r="G94" s="38">
        <v>15.96</v>
      </c>
      <c r="H94" s="38">
        <f t="shared" si="2"/>
        <v>28008.52</v>
      </c>
      <c r="I94" s="38">
        <f>H94*(1+$F$253)</f>
        <v>35072.268744000001</v>
      </c>
    </row>
    <row r="95" spans="1:10">
      <c r="A95" s="35" t="s">
        <v>300</v>
      </c>
      <c r="B95" s="35" t="s">
        <v>301</v>
      </c>
      <c r="C95" s="36" t="s">
        <v>55</v>
      </c>
      <c r="D95" s="36" t="s">
        <v>157</v>
      </c>
      <c r="E95" s="37" t="s">
        <v>302</v>
      </c>
      <c r="F95" s="38">
        <v>9328.6</v>
      </c>
      <c r="G95" s="38">
        <v>15.55</v>
      </c>
      <c r="H95" s="38">
        <f t="shared" si="2"/>
        <v>145059.73000000001</v>
      </c>
      <c r="I95" s="38">
        <f>H95*(1+$F$253)</f>
        <v>181643.79390600001</v>
      </c>
    </row>
    <row r="96" spans="1:10">
      <c r="A96" s="35" t="s">
        <v>303</v>
      </c>
      <c r="B96" s="35" t="s">
        <v>304</v>
      </c>
      <c r="C96" s="36" t="s">
        <v>55</v>
      </c>
      <c r="D96" s="36" t="s">
        <v>157</v>
      </c>
      <c r="E96" s="37" t="s">
        <v>305</v>
      </c>
      <c r="F96" s="38">
        <v>1081.02</v>
      </c>
      <c r="G96" s="38">
        <v>16.489999999999998</v>
      </c>
      <c r="H96" s="38">
        <f t="shared" si="2"/>
        <v>17826.02</v>
      </c>
      <c r="I96" s="38">
        <f>H96*(1+$F$253)</f>
        <v>22321.742244000001</v>
      </c>
    </row>
    <row r="97" spans="1:9">
      <c r="A97" s="35" t="s">
        <v>306</v>
      </c>
      <c r="B97" s="35" t="s">
        <v>307</v>
      </c>
      <c r="C97" s="36" t="s">
        <v>55</v>
      </c>
      <c r="D97" s="36" t="s">
        <v>157</v>
      </c>
      <c r="E97" s="37" t="s">
        <v>308</v>
      </c>
      <c r="F97" s="38">
        <v>2173.6</v>
      </c>
      <c r="G97" s="38">
        <v>11.54</v>
      </c>
      <c r="H97" s="38">
        <f t="shared" si="2"/>
        <v>25083.34</v>
      </c>
      <c r="I97" s="38">
        <f>H97*(1+$F$253)</f>
        <v>31409.358347999998</v>
      </c>
    </row>
    <row r="98" spans="1:9">
      <c r="A98" s="35" t="s">
        <v>309</v>
      </c>
      <c r="B98" s="35" t="s">
        <v>310</v>
      </c>
      <c r="C98" s="36" t="s">
        <v>55</v>
      </c>
      <c r="D98" s="36" t="s">
        <v>157</v>
      </c>
      <c r="E98" s="37" t="s">
        <v>311</v>
      </c>
      <c r="F98" s="38">
        <v>2744.18</v>
      </c>
      <c r="G98" s="38">
        <v>16.12</v>
      </c>
      <c r="H98" s="38">
        <f t="shared" si="2"/>
        <v>44236.18</v>
      </c>
      <c r="I98" s="38">
        <f>H98*(1+$F$253)</f>
        <v>55392.544596</v>
      </c>
    </row>
    <row r="99" spans="1:9">
      <c r="A99" s="35" t="s">
        <v>312</v>
      </c>
      <c r="B99" s="35" t="s">
        <v>313</v>
      </c>
      <c r="C99" s="36" t="s">
        <v>55</v>
      </c>
      <c r="D99" s="36" t="s">
        <v>56</v>
      </c>
      <c r="E99" s="37" t="s">
        <v>314</v>
      </c>
      <c r="F99" s="38">
        <v>24</v>
      </c>
      <c r="G99" s="38">
        <v>16.899999999999999</v>
      </c>
      <c r="H99" s="38">
        <f t="shared" si="2"/>
        <v>405.6</v>
      </c>
      <c r="I99" s="38">
        <f>H99*(1+$F$253)</f>
        <v>507.89232000000004</v>
      </c>
    </row>
    <row r="100" spans="1:9">
      <c r="A100" s="35" t="s">
        <v>315</v>
      </c>
      <c r="B100" s="35" t="s">
        <v>316</v>
      </c>
      <c r="C100" s="36" t="s">
        <v>55</v>
      </c>
      <c r="D100" s="36" t="s">
        <v>56</v>
      </c>
      <c r="E100" s="37" t="s">
        <v>317</v>
      </c>
      <c r="F100" s="38">
        <v>1092</v>
      </c>
      <c r="G100" s="38">
        <v>7.45</v>
      </c>
      <c r="H100" s="38">
        <f t="shared" si="2"/>
        <v>8135.4</v>
      </c>
      <c r="I100" s="38">
        <f>H100*(1+$F$253)</f>
        <v>10187.147879999999</v>
      </c>
    </row>
    <row r="101" spans="1:9">
      <c r="A101" s="35" t="s">
        <v>318</v>
      </c>
      <c r="B101" s="35" t="s">
        <v>319</v>
      </c>
      <c r="C101" s="36" t="s">
        <v>55</v>
      </c>
      <c r="D101" s="36" t="s">
        <v>117</v>
      </c>
      <c r="E101" s="37" t="s">
        <v>320</v>
      </c>
      <c r="F101" s="38">
        <v>172.28</v>
      </c>
      <c r="G101" s="38">
        <v>12.5</v>
      </c>
      <c r="H101" s="38">
        <f t="shared" si="2"/>
        <v>2153.5</v>
      </c>
      <c r="I101" s="38">
        <f>H101*(1+$F$253)</f>
        <v>2696.6127000000001</v>
      </c>
    </row>
    <row r="102" spans="1:9">
      <c r="A102" s="39" t="s">
        <v>20</v>
      </c>
      <c r="B102" s="39" t="s">
        <v>20</v>
      </c>
      <c r="C102" s="39" t="s">
        <v>51</v>
      </c>
      <c r="D102" s="40"/>
      <c r="E102" s="41" t="s">
        <v>321</v>
      </c>
      <c r="F102" s="42"/>
      <c r="G102" s="43"/>
      <c r="H102" s="43">
        <f>H103</f>
        <v>184435.83</v>
      </c>
      <c r="I102" s="34">
        <f>H102*(1+$F$253)</f>
        <v>230950.54632599998</v>
      </c>
    </row>
    <row r="103" spans="1:9">
      <c r="A103" s="44" t="s">
        <v>21</v>
      </c>
      <c r="B103" s="44" t="s">
        <v>21</v>
      </c>
      <c r="C103" s="44" t="s">
        <v>51</v>
      </c>
      <c r="D103" s="45"/>
      <c r="E103" s="46" t="s">
        <v>322</v>
      </c>
      <c r="F103" s="47"/>
      <c r="G103" s="48"/>
      <c r="H103" s="48">
        <f>ROUND(H104+H106+H108+H111+H114+H125+H128+H133+H137+H139+H146+H149+H151+H158+H160+H162,2)</f>
        <v>184435.83</v>
      </c>
      <c r="I103" s="48">
        <f>H103*(1+$F$253)</f>
        <v>230950.54632599998</v>
      </c>
    </row>
    <row r="104" spans="1:9">
      <c r="A104" s="49" t="s">
        <v>323</v>
      </c>
      <c r="B104" s="49" t="s">
        <v>323</v>
      </c>
      <c r="C104" s="49" t="s">
        <v>51</v>
      </c>
      <c r="D104" s="50"/>
      <c r="E104" s="51" t="s">
        <v>324</v>
      </c>
      <c r="F104" s="52"/>
      <c r="G104" s="53"/>
      <c r="H104" s="53">
        <f>ROUND(SUM(H105),2)</f>
        <v>2896.65</v>
      </c>
      <c r="I104" s="53">
        <f>H104*(1+$F$253)</f>
        <v>3627.1851299999998</v>
      </c>
    </row>
    <row r="105" spans="1:9" ht="22.5">
      <c r="A105" s="35" t="s">
        <v>325</v>
      </c>
      <c r="B105" s="35" t="s">
        <v>326</v>
      </c>
      <c r="C105" s="36" t="s">
        <v>55</v>
      </c>
      <c r="D105" s="36" t="s">
        <v>56</v>
      </c>
      <c r="E105" s="37" t="s">
        <v>327</v>
      </c>
      <c r="F105" s="38">
        <v>1</v>
      </c>
      <c r="G105" s="38">
        <v>2896.65</v>
      </c>
      <c r="H105" s="38">
        <f t="shared" ref="H105" si="3">ROUND(G105*F105,2)</f>
        <v>2896.65</v>
      </c>
      <c r="I105" s="38">
        <f>H105*(1+$F$253)</f>
        <v>3627.1851299999998</v>
      </c>
    </row>
    <row r="106" spans="1:9">
      <c r="A106" s="54" t="s">
        <v>328</v>
      </c>
      <c r="B106" s="54" t="s">
        <v>328</v>
      </c>
      <c r="C106" s="54" t="s">
        <v>51</v>
      </c>
      <c r="D106" s="55"/>
      <c r="E106" s="56" t="s">
        <v>329</v>
      </c>
      <c r="F106" s="57"/>
      <c r="G106" s="58"/>
      <c r="H106" s="58">
        <f>ROUND(SUM(H107),2)</f>
        <v>2913.6</v>
      </c>
      <c r="I106" s="53">
        <f>H106*(1+$F$253)</f>
        <v>3648.4099199999996</v>
      </c>
    </row>
    <row r="107" spans="1:9" ht="22.5">
      <c r="A107" s="35" t="s">
        <v>330</v>
      </c>
      <c r="B107" s="35" t="s">
        <v>331</v>
      </c>
      <c r="C107" s="36" t="s">
        <v>55</v>
      </c>
      <c r="D107" s="36" t="s">
        <v>56</v>
      </c>
      <c r="E107" s="37" t="s">
        <v>332</v>
      </c>
      <c r="F107" s="38">
        <v>1</v>
      </c>
      <c r="G107" s="38">
        <v>2913.6</v>
      </c>
      <c r="H107" s="38">
        <f t="shared" ref="H107" si="4">ROUND(G107*F107,2)</f>
        <v>2913.6</v>
      </c>
      <c r="I107" s="38">
        <f>H107*(1+$F$253)</f>
        <v>3648.4099199999996</v>
      </c>
    </row>
    <row r="108" spans="1:9">
      <c r="A108" s="54" t="s">
        <v>333</v>
      </c>
      <c r="B108" s="54" t="s">
        <v>333</v>
      </c>
      <c r="C108" s="54" t="s">
        <v>51</v>
      </c>
      <c r="D108" s="55"/>
      <c r="E108" s="56" t="s">
        <v>334</v>
      </c>
      <c r="F108" s="57"/>
      <c r="G108" s="58"/>
      <c r="H108" s="58">
        <f>ROUND(SUM(H109:H110),2)</f>
        <v>1879.38</v>
      </c>
      <c r="I108" s="53">
        <f>H108*(1+$F$253)</f>
        <v>2353.3596360000001</v>
      </c>
    </row>
    <row r="109" spans="1:9" ht="22.5">
      <c r="A109" s="35" t="s">
        <v>335</v>
      </c>
      <c r="B109" s="35" t="s">
        <v>336</v>
      </c>
      <c r="C109" s="36" t="s">
        <v>55</v>
      </c>
      <c r="D109" s="36" t="s">
        <v>56</v>
      </c>
      <c r="E109" s="37" t="s">
        <v>337</v>
      </c>
      <c r="F109" s="38">
        <v>1</v>
      </c>
      <c r="G109" s="38">
        <v>1046.81</v>
      </c>
      <c r="H109" s="38">
        <f t="shared" ref="H109:H110" si="5">ROUND(G109*F109,2)</f>
        <v>1046.81</v>
      </c>
      <c r="I109" s="38">
        <f>H109*(1+$F$253)</f>
        <v>1310.815482</v>
      </c>
    </row>
    <row r="110" spans="1:9" ht="22.5">
      <c r="A110" s="35" t="s">
        <v>338</v>
      </c>
      <c r="B110" s="35" t="s">
        <v>339</v>
      </c>
      <c r="C110" s="36" t="s">
        <v>55</v>
      </c>
      <c r="D110" s="36" t="s">
        <v>56</v>
      </c>
      <c r="E110" s="37" t="s">
        <v>340</v>
      </c>
      <c r="F110" s="38">
        <v>1</v>
      </c>
      <c r="G110" s="38">
        <v>832.57</v>
      </c>
      <c r="H110" s="38">
        <f t="shared" si="5"/>
        <v>832.57</v>
      </c>
      <c r="I110" s="38">
        <f>H110*(1+$F$253)</f>
        <v>1042.5441539999999</v>
      </c>
    </row>
    <row r="111" spans="1:9">
      <c r="A111" s="54" t="s">
        <v>341</v>
      </c>
      <c r="B111" s="54" t="s">
        <v>341</v>
      </c>
      <c r="C111" s="54" t="s">
        <v>51</v>
      </c>
      <c r="D111" s="55"/>
      <c r="E111" s="56" t="s">
        <v>342</v>
      </c>
      <c r="F111" s="57"/>
      <c r="G111" s="58"/>
      <c r="H111" s="58">
        <f>ROUND(SUM(H112:H113),2)</f>
        <v>333.82</v>
      </c>
      <c r="I111" s="53">
        <f>H111*(1+$F$253)</f>
        <v>418.00940399999996</v>
      </c>
    </row>
    <row r="112" spans="1:9">
      <c r="A112" s="35" t="s">
        <v>343</v>
      </c>
      <c r="B112" s="35" t="s">
        <v>344</v>
      </c>
      <c r="C112" s="36" t="s">
        <v>55</v>
      </c>
      <c r="D112" s="36" t="s">
        <v>56</v>
      </c>
      <c r="E112" s="37" t="s">
        <v>345</v>
      </c>
      <c r="F112" s="38">
        <v>1</v>
      </c>
      <c r="G112" s="38">
        <v>204.82</v>
      </c>
      <c r="H112" s="38">
        <f t="shared" ref="H112:H113" si="6">ROUND(G112*F112,2)</f>
        <v>204.82</v>
      </c>
      <c r="I112" s="38">
        <f>H112*(1+$F$253)</f>
        <v>256.47560399999998</v>
      </c>
    </row>
    <row r="113" spans="1:9">
      <c r="A113" s="35" t="s">
        <v>346</v>
      </c>
      <c r="B113" s="35" t="s">
        <v>347</v>
      </c>
      <c r="C113" s="36" t="s">
        <v>55</v>
      </c>
      <c r="D113" s="36" t="s">
        <v>56</v>
      </c>
      <c r="E113" s="37" t="s">
        <v>348</v>
      </c>
      <c r="F113" s="38">
        <v>1</v>
      </c>
      <c r="G113" s="38">
        <v>129</v>
      </c>
      <c r="H113" s="38">
        <f t="shared" si="6"/>
        <v>129</v>
      </c>
      <c r="I113" s="38">
        <f>H113*(1+$F$253)</f>
        <v>161.53379999999999</v>
      </c>
    </row>
    <row r="114" spans="1:9">
      <c r="A114" s="54" t="s">
        <v>349</v>
      </c>
      <c r="B114" s="54" t="s">
        <v>349</v>
      </c>
      <c r="C114" s="54" t="s">
        <v>51</v>
      </c>
      <c r="D114" s="55"/>
      <c r="E114" s="56" t="s">
        <v>350</v>
      </c>
      <c r="F114" s="57"/>
      <c r="G114" s="58"/>
      <c r="H114" s="58">
        <f>ROUND(SUM(H115:H124),2)</f>
        <v>122481.18</v>
      </c>
      <c r="I114" s="53">
        <f>H114*(1+$F$253)</f>
        <v>153370.93359599999</v>
      </c>
    </row>
    <row r="115" spans="1:9" ht="45">
      <c r="A115" s="35" t="s">
        <v>351</v>
      </c>
      <c r="B115" s="35" t="s">
        <v>352</v>
      </c>
      <c r="C115" s="36" t="s">
        <v>55</v>
      </c>
      <c r="D115" s="36" t="s">
        <v>56</v>
      </c>
      <c r="E115" s="37" t="s">
        <v>353</v>
      </c>
      <c r="F115" s="38">
        <v>48</v>
      </c>
      <c r="G115" s="38">
        <v>1516.74</v>
      </c>
      <c r="H115" s="38">
        <f t="shared" ref="H115:H180" si="7">ROUND(G115*F115,2)</f>
        <v>72803.520000000004</v>
      </c>
      <c r="I115" s="38">
        <f>H115*(1+$F$253)</f>
        <v>91164.567744</v>
      </c>
    </row>
    <row r="116" spans="1:9" ht="33.75">
      <c r="A116" s="35" t="s">
        <v>354</v>
      </c>
      <c r="B116" s="35" t="s">
        <v>355</v>
      </c>
      <c r="C116" s="36" t="s">
        <v>55</v>
      </c>
      <c r="D116" s="36" t="s">
        <v>56</v>
      </c>
      <c r="E116" s="37" t="s">
        <v>356</v>
      </c>
      <c r="F116" s="38">
        <v>23</v>
      </c>
      <c r="G116" s="38">
        <v>1680.5</v>
      </c>
      <c r="H116" s="38">
        <f t="shared" si="7"/>
        <v>38651.5</v>
      </c>
      <c r="I116" s="38">
        <f>H116*(1+$F$253)</f>
        <v>48399.408300000003</v>
      </c>
    </row>
    <row r="117" spans="1:9" ht="45">
      <c r="A117" s="35" t="s">
        <v>357</v>
      </c>
      <c r="B117" s="35" t="s">
        <v>358</v>
      </c>
      <c r="C117" s="36" t="s">
        <v>55</v>
      </c>
      <c r="D117" s="36" t="s">
        <v>56</v>
      </c>
      <c r="E117" s="37" t="s">
        <v>359</v>
      </c>
      <c r="F117" s="38">
        <v>4</v>
      </c>
      <c r="G117" s="38">
        <v>246.12</v>
      </c>
      <c r="H117" s="38">
        <f t="shared" si="7"/>
        <v>984.48</v>
      </c>
      <c r="I117" s="38">
        <f>H117*(1+$F$253)</f>
        <v>1232.765856</v>
      </c>
    </row>
    <row r="118" spans="1:9" ht="33.75">
      <c r="A118" s="35" t="s">
        <v>360</v>
      </c>
      <c r="B118" s="35" t="s">
        <v>361</v>
      </c>
      <c r="C118" s="36" t="s">
        <v>55</v>
      </c>
      <c r="D118" s="36" t="s">
        <v>56</v>
      </c>
      <c r="E118" s="37" t="s">
        <v>362</v>
      </c>
      <c r="F118" s="38">
        <v>3</v>
      </c>
      <c r="G118" s="38">
        <v>191.95</v>
      </c>
      <c r="H118" s="38">
        <f t="shared" si="7"/>
        <v>575.85</v>
      </c>
      <c r="I118" s="38">
        <f>H118*(1+$F$253)</f>
        <v>721.07937000000004</v>
      </c>
    </row>
    <row r="119" spans="1:9" ht="45">
      <c r="A119" s="35" t="s">
        <v>363</v>
      </c>
      <c r="B119" s="35" t="s">
        <v>364</v>
      </c>
      <c r="C119" s="36" t="s">
        <v>55</v>
      </c>
      <c r="D119" s="36" t="s">
        <v>56</v>
      </c>
      <c r="E119" s="37" t="s">
        <v>365</v>
      </c>
      <c r="F119" s="38">
        <v>12</v>
      </c>
      <c r="G119" s="38">
        <v>131.08000000000001</v>
      </c>
      <c r="H119" s="38">
        <f t="shared" si="7"/>
        <v>1572.96</v>
      </c>
      <c r="I119" s="38">
        <f>H119*(1+$F$253)</f>
        <v>1969.6605119999999</v>
      </c>
    </row>
    <row r="120" spans="1:9">
      <c r="A120" s="35" t="s">
        <v>366</v>
      </c>
      <c r="B120" s="35" t="s">
        <v>367</v>
      </c>
      <c r="C120" s="36" t="s">
        <v>55</v>
      </c>
      <c r="D120" s="36" t="s">
        <v>137</v>
      </c>
      <c r="E120" s="37" t="s">
        <v>368</v>
      </c>
      <c r="F120" s="38">
        <v>477.8</v>
      </c>
      <c r="G120" s="38">
        <v>1.08</v>
      </c>
      <c r="H120" s="38">
        <f t="shared" si="7"/>
        <v>516.02</v>
      </c>
      <c r="I120" s="38">
        <f>H120*(1+$F$253)</f>
        <v>646.16024399999992</v>
      </c>
    </row>
    <row r="121" spans="1:9" ht="22.5">
      <c r="A121" s="35" t="s">
        <v>369</v>
      </c>
      <c r="B121" s="35" t="s">
        <v>370</v>
      </c>
      <c r="C121" s="36" t="s">
        <v>103</v>
      </c>
      <c r="D121" s="36" t="s">
        <v>56</v>
      </c>
      <c r="E121" s="37" t="s">
        <v>371</v>
      </c>
      <c r="F121" s="38">
        <v>11</v>
      </c>
      <c r="G121" s="38">
        <v>442.49</v>
      </c>
      <c r="H121" s="38">
        <f t="shared" si="7"/>
        <v>4867.3900000000003</v>
      </c>
      <c r="I121" s="38">
        <f>H121*(1+$F$253)</f>
        <v>6094.9457580000008</v>
      </c>
    </row>
    <row r="122" spans="1:9">
      <c r="A122" s="35" t="s">
        <v>372</v>
      </c>
      <c r="B122" s="35" t="s">
        <v>373</v>
      </c>
      <c r="C122" s="36" t="s">
        <v>55</v>
      </c>
      <c r="D122" s="36" t="s">
        <v>56</v>
      </c>
      <c r="E122" s="37" t="s">
        <v>374</v>
      </c>
      <c r="F122" s="38">
        <v>75</v>
      </c>
      <c r="G122" s="38">
        <v>26.52</v>
      </c>
      <c r="H122" s="38">
        <f t="shared" si="7"/>
        <v>1989</v>
      </c>
      <c r="I122" s="38">
        <f>H122*(1+$F$253)</f>
        <v>2490.6257999999998</v>
      </c>
    </row>
    <row r="123" spans="1:9">
      <c r="A123" s="35" t="s">
        <v>375</v>
      </c>
      <c r="B123" s="35" t="s">
        <v>376</v>
      </c>
      <c r="C123" s="36" t="s">
        <v>55</v>
      </c>
      <c r="D123" s="36" t="s">
        <v>86</v>
      </c>
      <c r="E123" s="37" t="s">
        <v>377</v>
      </c>
      <c r="F123" s="38">
        <v>48</v>
      </c>
      <c r="G123" s="38">
        <v>6.54</v>
      </c>
      <c r="H123" s="38">
        <f t="shared" si="7"/>
        <v>313.92</v>
      </c>
      <c r="I123" s="38">
        <f>H123*(1+$F$253)</f>
        <v>393.09062399999999</v>
      </c>
    </row>
    <row r="124" spans="1:9">
      <c r="A124" s="35" t="s">
        <v>378</v>
      </c>
      <c r="B124" s="35" t="s">
        <v>379</v>
      </c>
      <c r="C124" s="36" t="s">
        <v>55</v>
      </c>
      <c r="D124" s="36" t="s">
        <v>86</v>
      </c>
      <c r="E124" s="37" t="s">
        <v>380</v>
      </c>
      <c r="F124" s="38">
        <v>23</v>
      </c>
      <c r="G124" s="38">
        <v>8.98</v>
      </c>
      <c r="H124" s="38">
        <f t="shared" si="7"/>
        <v>206.54</v>
      </c>
      <c r="I124" s="38">
        <f>H124*(1+$F$253)</f>
        <v>258.62938800000001</v>
      </c>
    </row>
    <row r="125" spans="1:9">
      <c r="A125" s="54" t="s">
        <v>381</v>
      </c>
      <c r="B125" s="54" t="s">
        <v>381</v>
      </c>
      <c r="C125" s="54" t="s">
        <v>51</v>
      </c>
      <c r="D125" s="55"/>
      <c r="E125" s="56" t="s">
        <v>382</v>
      </c>
      <c r="F125" s="57"/>
      <c r="G125" s="58"/>
      <c r="H125" s="58">
        <f>ROUND(SUM(H126:H127),2)</f>
        <v>47.27</v>
      </c>
      <c r="I125" s="53">
        <f>H125*(1+$F$253)</f>
        <v>59.191494000000006</v>
      </c>
    </row>
    <row r="126" spans="1:9" ht="22.5">
      <c r="A126" s="35" t="s">
        <v>383</v>
      </c>
      <c r="B126" s="35" t="s">
        <v>384</v>
      </c>
      <c r="C126" s="36" t="s">
        <v>55</v>
      </c>
      <c r="D126" s="36" t="s">
        <v>56</v>
      </c>
      <c r="E126" s="37" t="s">
        <v>385</v>
      </c>
      <c r="F126" s="38">
        <v>1</v>
      </c>
      <c r="G126" s="38">
        <v>28.96</v>
      </c>
      <c r="H126" s="38">
        <f t="shared" si="7"/>
        <v>28.96</v>
      </c>
      <c r="I126" s="38">
        <f>H126*(1+$F$253)</f>
        <v>36.263711999999998</v>
      </c>
    </row>
    <row r="127" spans="1:9" ht="22.5">
      <c r="A127" s="35" t="s">
        <v>386</v>
      </c>
      <c r="B127" s="35" t="s">
        <v>387</v>
      </c>
      <c r="C127" s="36" t="s">
        <v>55</v>
      </c>
      <c r="D127" s="36" t="s">
        <v>56</v>
      </c>
      <c r="E127" s="37" t="s">
        <v>388</v>
      </c>
      <c r="F127" s="38">
        <v>1</v>
      </c>
      <c r="G127" s="38">
        <v>18.309999999999999</v>
      </c>
      <c r="H127" s="38">
        <f t="shared" si="7"/>
        <v>18.309999999999999</v>
      </c>
      <c r="I127" s="38">
        <f>H127*(1+$F$253)</f>
        <v>22.927781999999997</v>
      </c>
    </row>
    <row r="128" spans="1:9">
      <c r="A128" s="54" t="s">
        <v>389</v>
      </c>
      <c r="B128" s="54" t="s">
        <v>389</v>
      </c>
      <c r="C128" s="54" t="s">
        <v>51</v>
      </c>
      <c r="D128" s="55"/>
      <c r="E128" s="56" t="s">
        <v>390</v>
      </c>
      <c r="F128" s="57"/>
      <c r="G128" s="58"/>
      <c r="H128" s="58">
        <f>ROUND(SUM(H129:H132),2)</f>
        <v>988.97</v>
      </c>
      <c r="I128" s="53">
        <f>H128*(1+$F$253)</f>
        <v>1238.388234</v>
      </c>
    </row>
    <row r="129" spans="1:9" ht="22.5">
      <c r="A129" s="35" t="s">
        <v>391</v>
      </c>
      <c r="B129" s="35" t="s">
        <v>392</v>
      </c>
      <c r="C129" s="36" t="s">
        <v>55</v>
      </c>
      <c r="D129" s="36" t="s">
        <v>56</v>
      </c>
      <c r="E129" s="37" t="s">
        <v>393</v>
      </c>
      <c r="F129" s="38">
        <v>24</v>
      </c>
      <c r="G129" s="38">
        <v>21.03</v>
      </c>
      <c r="H129" s="38">
        <f t="shared" si="7"/>
        <v>504.72</v>
      </c>
      <c r="I129" s="38">
        <f>H129*(1+$F$253)</f>
        <v>632.01038400000004</v>
      </c>
    </row>
    <row r="130" spans="1:9" ht="22.5">
      <c r="A130" s="35" t="s">
        <v>394</v>
      </c>
      <c r="B130" s="35" t="s">
        <v>395</v>
      </c>
      <c r="C130" s="36" t="s">
        <v>55</v>
      </c>
      <c r="D130" s="36" t="s">
        <v>56</v>
      </c>
      <c r="E130" s="37" t="s">
        <v>396</v>
      </c>
      <c r="F130" s="38">
        <v>19</v>
      </c>
      <c r="G130" s="38">
        <v>21.03</v>
      </c>
      <c r="H130" s="38">
        <f t="shared" si="7"/>
        <v>399.57</v>
      </c>
      <c r="I130" s="38">
        <f>H130*(1+$F$253)</f>
        <v>500.34155399999997</v>
      </c>
    </row>
    <row r="131" spans="1:9">
      <c r="A131" s="35" t="s">
        <v>397</v>
      </c>
      <c r="B131" s="35" t="s">
        <v>398</v>
      </c>
      <c r="C131" s="36" t="s">
        <v>55</v>
      </c>
      <c r="D131" s="36" t="s">
        <v>56</v>
      </c>
      <c r="E131" s="37" t="s">
        <v>399</v>
      </c>
      <c r="F131" s="38">
        <v>1</v>
      </c>
      <c r="G131" s="38">
        <v>40.4</v>
      </c>
      <c r="H131" s="38">
        <f t="shared" si="7"/>
        <v>40.4</v>
      </c>
      <c r="I131" s="38">
        <f>H131*(1+$F$253)</f>
        <v>50.588879999999996</v>
      </c>
    </row>
    <row r="132" spans="1:9">
      <c r="A132" s="35" t="s">
        <v>400</v>
      </c>
      <c r="B132" s="35" t="s">
        <v>401</v>
      </c>
      <c r="C132" s="36" t="s">
        <v>55</v>
      </c>
      <c r="D132" s="36" t="s">
        <v>56</v>
      </c>
      <c r="E132" s="37" t="s">
        <v>402</v>
      </c>
      <c r="F132" s="38">
        <v>1</v>
      </c>
      <c r="G132" s="38">
        <v>44.28</v>
      </c>
      <c r="H132" s="38">
        <f t="shared" si="7"/>
        <v>44.28</v>
      </c>
      <c r="I132" s="38">
        <f>H132*(1+$F$253)</f>
        <v>55.447416000000004</v>
      </c>
    </row>
    <row r="133" spans="1:9">
      <c r="A133" s="54" t="s">
        <v>403</v>
      </c>
      <c r="B133" s="54" t="s">
        <v>403</v>
      </c>
      <c r="C133" s="54" t="s">
        <v>51</v>
      </c>
      <c r="D133" s="55"/>
      <c r="E133" s="56" t="s">
        <v>404</v>
      </c>
      <c r="F133" s="57"/>
      <c r="G133" s="58"/>
      <c r="H133" s="58">
        <f>ROUND(SUM(H134:H136),2)</f>
        <v>8965.7999999999993</v>
      </c>
      <c r="I133" s="53">
        <f>H133*(1+$F$253)</f>
        <v>11226.974759999999</v>
      </c>
    </row>
    <row r="134" spans="1:9">
      <c r="A134" s="35" t="s">
        <v>405</v>
      </c>
      <c r="B134" s="35" t="s">
        <v>406</v>
      </c>
      <c r="C134" s="36" t="s">
        <v>55</v>
      </c>
      <c r="D134" s="36" t="s">
        <v>86</v>
      </c>
      <c r="E134" s="37" t="s">
        <v>407</v>
      </c>
      <c r="F134" s="38">
        <v>150</v>
      </c>
      <c r="G134" s="38">
        <v>22.63</v>
      </c>
      <c r="H134" s="38">
        <f t="shared" si="7"/>
        <v>3394.5</v>
      </c>
      <c r="I134" s="38">
        <f>H134*(1+$F$253)</f>
        <v>4250.5928999999996</v>
      </c>
    </row>
    <row r="135" spans="1:9">
      <c r="A135" s="35" t="s">
        <v>408</v>
      </c>
      <c r="B135" s="35" t="s">
        <v>409</v>
      </c>
      <c r="C135" s="36" t="s">
        <v>55</v>
      </c>
      <c r="D135" s="36" t="s">
        <v>86</v>
      </c>
      <c r="E135" s="37" t="s">
        <v>410</v>
      </c>
      <c r="F135" s="38">
        <v>220</v>
      </c>
      <c r="G135" s="38">
        <v>12.6</v>
      </c>
      <c r="H135" s="38">
        <f t="shared" si="7"/>
        <v>2772</v>
      </c>
      <c r="I135" s="38">
        <f>H135*(1+$F$253)</f>
        <v>3471.0983999999999</v>
      </c>
    </row>
    <row r="136" spans="1:9">
      <c r="A136" s="35" t="s">
        <v>411</v>
      </c>
      <c r="B136" s="35" t="s">
        <v>412</v>
      </c>
      <c r="C136" s="36" t="s">
        <v>55</v>
      </c>
      <c r="D136" s="36" t="s">
        <v>86</v>
      </c>
      <c r="E136" s="37" t="s">
        <v>413</v>
      </c>
      <c r="F136" s="38">
        <v>210</v>
      </c>
      <c r="G136" s="38">
        <v>13.33</v>
      </c>
      <c r="H136" s="38">
        <f t="shared" si="7"/>
        <v>2799.3</v>
      </c>
      <c r="I136" s="38">
        <f>H136*(1+$F$253)</f>
        <v>3505.2834600000001</v>
      </c>
    </row>
    <row r="137" spans="1:9">
      <c r="A137" s="54" t="s">
        <v>414</v>
      </c>
      <c r="B137" s="54" t="s">
        <v>414</v>
      </c>
      <c r="C137" s="54" t="s">
        <v>51</v>
      </c>
      <c r="D137" s="55"/>
      <c r="E137" s="56" t="s">
        <v>415</v>
      </c>
      <c r="F137" s="57"/>
      <c r="G137" s="58"/>
      <c r="H137" s="58">
        <f>ROUND(SUM(H138),2)</f>
        <v>1420.5</v>
      </c>
      <c r="I137" s="53">
        <f>H137*(1+$F$253)</f>
        <v>1778.7501</v>
      </c>
    </row>
    <row r="138" spans="1:9">
      <c r="A138" s="35" t="s">
        <v>416</v>
      </c>
      <c r="B138" s="35" t="s">
        <v>417</v>
      </c>
      <c r="C138" s="36" t="s">
        <v>55</v>
      </c>
      <c r="D138" s="36" t="s">
        <v>86</v>
      </c>
      <c r="E138" s="37" t="s">
        <v>418</v>
      </c>
      <c r="F138" s="38">
        <v>50</v>
      </c>
      <c r="G138" s="38">
        <v>28.41</v>
      </c>
      <c r="H138" s="38">
        <f t="shared" si="7"/>
        <v>1420.5</v>
      </c>
      <c r="I138" s="38">
        <f>H138*(1+$F$253)</f>
        <v>1778.7501</v>
      </c>
    </row>
    <row r="139" spans="1:9">
      <c r="A139" s="54" t="s">
        <v>419</v>
      </c>
      <c r="B139" s="54" t="s">
        <v>419</v>
      </c>
      <c r="C139" s="54" t="s">
        <v>51</v>
      </c>
      <c r="D139" s="55"/>
      <c r="E139" s="56" t="s">
        <v>420</v>
      </c>
      <c r="F139" s="57"/>
      <c r="G139" s="58"/>
      <c r="H139" s="58">
        <f>ROUND(SUM(H140:H145),2)</f>
        <v>24647.4</v>
      </c>
      <c r="I139" s="53">
        <f>H139*(1+$F$253)</f>
        <v>30863.474280000002</v>
      </c>
    </row>
    <row r="140" spans="1:9" ht="22.5">
      <c r="A140" s="35" t="s">
        <v>421</v>
      </c>
      <c r="B140" s="35" t="s">
        <v>422</v>
      </c>
      <c r="C140" s="36" t="s">
        <v>85</v>
      </c>
      <c r="D140" s="36" t="s">
        <v>86</v>
      </c>
      <c r="E140" s="37" t="s">
        <v>423</v>
      </c>
      <c r="F140" s="38">
        <v>3600</v>
      </c>
      <c r="G140" s="38">
        <v>2.4700000000000002</v>
      </c>
      <c r="H140" s="38">
        <f t="shared" si="7"/>
        <v>8892</v>
      </c>
      <c r="I140" s="38">
        <f>H140*(1+$F$253)</f>
        <v>11134.562400000001</v>
      </c>
    </row>
    <row r="141" spans="1:9" ht="22.5">
      <c r="A141" s="35" t="s">
        <v>424</v>
      </c>
      <c r="B141" s="35" t="s">
        <v>425</v>
      </c>
      <c r="C141" s="36" t="s">
        <v>85</v>
      </c>
      <c r="D141" s="36" t="s">
        <v>86</v>
      </c>
      <c r="E141" s="37" t="s">
        <v>426</v>
      </c>
      <c r="F141" s="38">
        <v>40</v>
      </c>
      <c r="G141" s="38">
        <v>3.97</v>
      </c>
      <c r="H141" s="38">
        <f t="shared" si="7"/>
        <v>158.80000000000001</v>
      </c>
      <c r="I141" s="38">
        <f>H141*(1+$F$253)</f>
        <v>198.84936000000002</v>
      </c>
    </row>
    <row r="142" spans="1:9" ht="22.5">
      <c r="A142" s="35" t="s">
        <v>427</v>
      </c>
      <c r="B142" s="35" t="s">
        <v>428</v>
      </c>
      <c r="C142" s="36" t="s">
        <v>85</v>
      </c>
      <c r="D142" s="36" t="s">
        <v>86</v>
      </c>
      <c r="E142" s="37" t="s">
        <v>429</v>
      </c>
      <c r="F142" s="38">
        <v>1200</v>
      </c>
      <c r="G142" s="38">
        <v>3.2</v>
      </c>
      <c r="H142" s="38">
        <f t="shared" si="7"/>
        <v>3840</v>
      </c>
      <c r="I142" s="38">
        <f>H142*(1+$F$253)</f>
        <v>4808.4480000000003</v>
      </c>
    </row>
    <row r="143" spans="1:9" ht="22.5">
      <c r="A143" s="35" t="s">
        <v>430</v>
      </c>
      <c r="B143" s="35" t="s">
        <v>431</v>
      </c>
      <c r="C143" s="36" t="s">
        <v>85</v>
      </c>
      <c r="D143" s="36" t="s">
        <v>86</v>
      </c>
      <c r="E143" s="37" t="s">
        <v>432</v>
      </c>
      <c r="F143" s="38">
        <v>1110</v>
      </c>
      <c r="G143" s="38">
        <v>6.01</v>
      </c>
      <c r="H143" s="38">
        <f t="shared" si="7"/>
        <v>6671.1</v>
      </c>
      <c r="I143" s="38">
        <f>H143*(1+$F$253)</f>
        <v>8353.5514199999998</v>
      </c>
    </row>
    <row r="144" spans="1:9" ht="22.5">
      <c r="A144" s="35" t="s">
        <v>433</v>
      </c>
      <c r="B144" s="35" t="s">
        <v>434</v>
      </c>
      <c r="C144" s="36" t="s">
        <v>85</v>
      </c>
      <c r="D144" s="36" t="s">
        <v>86</v>
      </c>
      <c r="E144" s="37" t="s">
        <v>435</v>
      </c>
      <c r="F144" s="38">
        <v>70</v>
      </c>
      <c r="G144" s="38">
        <v>9.5299999999999994</v>
      </c>
      <c r="H144" s="38">
        <f t="shared" si="7"/>
        <v>667.1</v>
      </c>
      <c r="I144" s="38">
        <f>H144*(1+$F$253)</f>
        <v>835.34262000000001</v>
      </c>
    </row>
    <row r="145" spans="1:9" ht="22.5">
      <c r="A145" s="35" t="s">
        <v>436</v>
      </c>
      <c r="B145" s="35" t="s">
        <v>437</v>
      </c>
      <c r="C145" s="36" t="s">
        <v>85</v>
      </c>
      <c r="D145" s="36" t="s">
        <v>86</v>
      </c>
      <c r="E145" s="37" t="s">
        <v>438</v>
      </c>
      <c r="F145" s="38">
        <v>280</v>
      </c>
      <c r="G145" s="38">
        <v>15.78</v>
      </c>
      <c r="H145" s="38">
        <f t="shared" si="7"/>
        <v>4418.3999999999996</v>
      </c>
      <c r="I145" s="38">
        <f>H145*(1+$F$253)</f>
        <v>5532.720479999999</v>
      </c>
    </row>
    <row r="146" spans="1:9">
      <c r="A146" s="54" t="s">
        <v>439</v>
      </c>
      <c r="B146" s="54" t="s">
        <v>439</v>
      </c>
      <c r="C146" s="54" t="s">
        <v>51</v>
      </c>
      <c r="D146" s="55"/>
      <c r="E146" s="56" t="s">
        <v>440</v>
      </c>
      <c r="F146" s="57"/>
      <c r="G146" s="58"/>
      <c r="H146" s="58">
        <f>ROUND(SUM(H147:H148),2)</f>
        <v>820.71</v>
      </c>
      <c r="I146" s="53">
        <f>H146*(1+$F$253)</f>
        <v>1027.6930620000001</v>
      </c>
    </row>
    <row r="147" spans="1:9">
      <c r="A147" s="35" t="s">
        <v>441</v>
      </c>
      <c r="B147" s="35" t="s">
        <v>442</v>
      </c>
      <c r="C147" s="36" t="s">
        <v>55</v>
      </c>
      <c r="D147" s="36" t="s">
        <v>56</v>
      </c>
      <c r="E147" s="37" t="s">
        <v>443</v>
      </c>
      <c r="F147" s="38">
        <v>25</v>
      </c>
      <c r="G147" s="38">
        <v>10.23</v>
      </c>
      <c r="H147" s="38">
        <f t="shared" si="7"/>
        <v>255.75</v>
      </c>
      <c r="I147" s="38">
        <f>H147*(1+$F$253)</f>
        <v>320.25015000000002</v>
      </c>
    </row>
    <row r="148" spans="1:9" ht="22.5">
      <c r="A148" s="35" t="s">
        <v>444</v>
      </c>
      <c r="B148" s="35" t="s">
        <v>445</v>
      </c>
      <c r="C148" s="36" t="s">
        <v>85</v>
      </c>
      <c r="D148" s="36" t="s">
        <v>56</v>
      </c>
      <c r="E148" s="37" t="s">
        <v>446</v>
      </c>
      <c r="F148" s="38">
        <v>24</v>
      </c>
      <c r="G148" s="38">
        <v>23.54</v>
      </c>
      <c r="H148" s="38">
        <f t="shared" si="7"/>
        <v>564.96</v>
      </c>
      <c r="I148" s="38">
        <f>H148*(1+$F$253)</f>
        <v>707.44291199999998</v>
      </c>
    </row>
    <row r="149" spans="1:9">
      <c r="A149" s="54" t="s">
        <v>447</v>
      </c>
      <c r="B149" s="54" t="s">
        <v>447</v>
      </c>
      <c r="C149" s="54" t="s">
        <v>51</v>
      </c>
      <c r="D149" s="55"/>
      <c r="E149" s="56" t="s">
        <v>448</v>
      </c>
      <c r="F149" s="57"/>
      <c r="G149" s="58"/>
      <c r="H149" s="58">
        <f>ROUND(SUM(H150),2)</f>
        <v>780.2</v>
      </c>
      <c r="I149" s="53">
        <f>H149*(1+$F$253)</f>
        <v>976.96644000000003</v>
      </c>
    </row>
    <row r="150" spans="1:9" ht="22.5">
      <c r="A150" s="35" t="s">
        <v>449</v>
      </c>
      <c r="B150" s="35" t="s">
        <v>450</v>
      </c>
      <c r="C150" s="36" t="s">
        <v>55</v>
      </c>
      <c r="D150" s="36" t="s">
        <v>56</v>
      </c>
      <c r="E150" s="37" t="s">
        <v>451</v>
      </c>
      <c r="F150" s="38">
        <v>20</v>
      </c>
      <c r="G150" s="38">
        <v>39.01</v>
      </c>
      <c r="H150" s="38">
        <f t="shared" si="7"/>
        <v>780.2</v>
      </c>
      <c r="I150" s="38">
        <f>H150*(1+$F$253)</f>
        <v>976.96644000000003</v>
      </c>
    </row>
    <row r="151" spans="1:9">
      <c r="A151" s="54" t="s">
        <v>452</v>
      </c>
      <c r="B151" s="54" t="s">
        <v>452</v>
      </c>
      <c r="C151" s="54" t="s">
        <v>51</v>
      </c>
      <c r="D151" s="55"/>
      <c r="E151" s="56" t="s">
        <v>453</v>
      </c>
      <c r="F151" s="57"/>
      <c r="G151" s="58"/>
      <c r="H151" s="58">
        <f>ROUND(SUM(H152:H157),2)</f>
        <v>2499.23</v>
      </c>
      <c r="I151" s="53">
        <f>H151*(1+$F$253)</f>
        <v>3129.5358059999999</v>
      </c>
    </row>
    <row r="152" spans="1:9">
      <c r="A152" s="35" t="s">
        <v>454</v>
      </c>
      <c r="B152" s="35" t="s">
        <v>455</v>
      </c>
      <c r="C152" s="36" t="s">
        <v>55</v>
      </c>
      <c r="D152" s="36" t="s">
        <v>56</v>
      </c>
      <c r="E152" s="37" t="s">
        <v>456</v>
      </c>
      <c r="F152" s="38">
        <v>6</v>
      </c>
      <c r="G152" s="38">
        <v>107</v>
      </c>
      <c r="H152" s="38">
        <f t="shared" si="7"/>
        <v>642</v>
      </c>
      <c r="I152" s="38">
        <f>H152*(1+$F$253)</f>
        <v>803.91239999999993</v>
      </c>
    </row>
    <row r="153" spans="1:9">
      <c r="A153" s="35" t="s">
        <v>457</v>
      </c>
      <c r="B153" s="35" t="s">
        <v>458</v>
      </c>
      <c r="C153" s="36" t="s">
        <v>55</v>
      </c>
      <c r="D153" s="36" t="s">
        <v>56</v>
      </c>
      <c r="E153" s="37" t="s">
        <v>459</v>
      </c>
      <c r="F153" s="38">
        <v>1</v>
      </c>
      <c r="G153" s="38">
        <v>169.89</v>
      </c>
      <c r="H153" s="38">
        <f t="shared" si="7"/>
        <v>169.89</v>
      </c>
      <c r="I153" s="38">
        <f>H153*(1+$F$253)</f>
        <v>212.73625799999999</v>
      </c>
    </row>
    <row r="154" spans="1:9" ht="22.5">
      <c r="A154" s="35" t="s">
        <v>460</v>
      </c>
      <c r="B154" s="35" t="s">
        <v>461</v>
      </c>
      <c r="C154" s="36" t="s">
        <v>55</v>
      </c>
      <c r="D154" s="36" t="s">
        <v>99</v>
      </c>
      <c r="E154" s="37" t="s">
        <v>462</v>
      </c>
      <c r="F154" s="38">
        <v>19.579999999999998</v>
      </c>
      <c r="G154" s="38">
        <v>47.87</v>
      </c>
      <c r="H154" s="38">
        <f t="shared" si="7"/>
        <v>937.29</v>
      </c>
      <c r="I154" s="38">
        <f>H154*(1+$F$253)</f>
        <v>1173.674538</v>
      </c>
    </row>
    <row r="155" spans="1:9">
      <c r="A155" s="35" t="s">
        <v>463</v>
      </c>
      <c r="B155" s="35" t="s">
        <v>130</v>
      </c>
      <c r="C155" s="36" t="s">
        <v>85</v>
      </c>
      <c r="D155" s="36" t="s">
        <v>99</v>
      </c>
      <c r="E155" s="37" t="s">
        <v>131</v>
      </c>
      <c r="F155" s="38">
        <v>21.75</v>
      </c>
      <c r="G155" s="38">
        <v>29.02</v>
      </c>
      <c r="H155" s="38">
        <f t="shared" si="7"/>
        <v>631.19000000000005</v>
      </c>
      <c r="I155" s="38">
        <f>H155*(1+$F$253)</f>
        <v>790.37611800000002</v>
      </c>
    </row>
    <row r="156" spans="1:9">
      <c r="A156" s="35" t="s">
        <v>464</v>
      </c>
      <c r="B156" s="35" t="s">
        <v>133</v>
      </c>
      <c r="C156" s="36" t="s">
        <v>55</v>
      </c>
      <c r="D156" s="36" t="s">
        <v>99</v>
      </c>
      <c r="E156" s="37" t="s">
        <v>134</v>
      </c>
      <c r="F156" s="38">
        <v>4.09</v>
      </c>
      <c r="G156" s="38">
        <v>3.56</v>
      </c>
      <c r="H156" s="38">
        <f t="shared" si="7"/>
        <v>14.56</v>
      </c>
      <c r="I156" s="38">
        <f>H156*(1+$F$253)</f>
        <v>18.232032</v>
      </c>
    </row>
    <row r="157" spans="1:9" ht="22.5">
      <c r="A157" s="35" t="s">
        <v>465</v>
      </c>
      <c r="B157" s="35" t="s">
        <v>136</v>
      </c>
      <c r="C157" s="36" t="s">
        <v>85</v>
      </c>
      <c r="D157" s="36" t="s">
        <v>137</v>
      </c>
      <c r="E157" s="37" t="s">
        <v>138</v>
      </c>
      <c r="F157" s="38">
        <v>69.53</v>
      </c>
      <c r="G157" s="38">
        <v>1.5</v>
      </c>
      <c r="H157" s="38">
        <f t="shared" si="7"/>
        <v>104.3</v>
      </c>
      <c r="I157" s="38">
        <f>H157*(1+$F$253)</f>
        <v>130.60445999999999</v>
      </c>
    </row>
    <row r="158" spans="1:9">
      <c r="A158" s="54" t="s">
        <v>466</v>
      </c>
      <c r="B158" s="54" t="s">
        <v>466</v>
      </c>
      <c r="C158" s="54" t="s">
        <v>51</v>
      </c>
      <c r="D158" s="55"/>
      <c r="E158" s="56" t="s">
        <v>467</v>
      </c>
      <c r="F158" s="57"/>
      <c r="G158" s="58"/>
      <c r="H158" s="58">
        <f>ROUND(SUM(H159),2)</f>
        <v>10795.2</v>
      </c>
      <c r="I158" s="53">
        <f>H158*(1+$F$253)</f>
        <v>13517.749440000001</v>
      </c>
    </row>
    <row r="159" spans="1:9" ht="22.5">
      <c r="A159" s="35" t="s">
        <v>468</v>
      </c>
      <c r="B159" s="35" t="s">
        <v>469</v>
      </c>
      <c r="C159" s="36" t="s">
        <v>55</v>
      </c>
      <c r="D159" s="36" t="s">
        <v>86</v>
      </c>
      <c r="E159" s="37" t="s">
        <v>470</v>
      </c>
      <c r="F159" s="38">
        <v>312</v>
      </c>
      <c r="G159" s="38">
        <v>34.6</v>
      </c>
      <c r="H159" s="38">
        <f t="shared" si="7"/>
        <v>10795.2</v>
      </c>
      <c r="I159" s="38">
        <f>H159*(1+$F$253)</f>
        <v>13517.749440000001</v>
      </c>
    </row>
    <row r="160" spans="1:9">
      <c r="A160" s="54" t="s">
        <v>471</v>
      </c>
      <c r="B160" s="54" t="s">
        <v>471</v>
      </c>
      <c r="C160" s="54" t="s">
        <v>51</v>
      </c>
      <c r="D160" s="55"/>
      <c r="E160" s="56" t="s">
        <v>472</v>
      </c>
      <c r="F160" s="57"/>
      <c r="G160" s="58"/>
      <c r="H160" s="58">
        <f>ROUND(SUM(H161),2)</f>
        <v>525.12</v>
      </c>
      <c r="I160" s="53">
        <f>H160*(1+$F$253)</f>
        <v>657.55526399999997</v>
      </c>
    </row>
    <row r="161" spans="1:9" ht="22.5">
      <c r="A161" s="35" t="s">
        <v>473</v>
      </c>
      <c r="B161" s="35" t="s">
        <v>474</v>
      </c>
      <c r="C161" s="36" t="s">
        <v>55</v>
      </c>
      <c r="D161" s="36" t="s">
        <v>86</v>
      </c>
      <c r="E161" s="37" t="s">
        <v>475</v>
      </c>
      <c r="F161" s="38">
        <v>12</v>
      </c>
      <c r="G161" s="38">
        <v>43.76</v>
      </c>
      <c r="H161" s="38">
        <f t="shared" si="7"/>
        <v>525.12</v>
      </c>
      <c r="I161" s="38">
        <f>H161*(1+$F$253)</f>
        <v>657.55526399999997</v>
      </c>
    </row>
    <row r="162" spans="1:9">
      <c r="A162" s="54" t="s">
        <v>476</v>
      </c>
      <c r="B162" s="54" t="s">
        <v>476</v>
      </c>
      <c r="C162" s="54" t="s">
        <v>51</v>
      </c>
      <c r="D162" s="55"/>
      <c r="E162" s="56" t="s">
        <v>477</v>
      </c>
      <c r="F162" s="57"/>
      <c r="G162" s="58"/>
      <c r="H162" s="58">
        <f>ROUND(SUM(H163),2)</f>
        <v>2440.8000000000002</v>
      </c>
      <c r="I162" s="53">
        <f>H162*(1+$F$253)</f>
        <v>3056.36976</v>
      </c>
    </row>
    <row r="163" spans="1:9" ht="56.25">
      <c r="A163" s="35" t="s">
        <v>478</v>
      </c>
      <c r="B163" s="35" t="s">
        <v>479</v>
      </c>
      <c r="C163" s="36" t="s">
        <v>55</v>
      </c>
      <c r="D163" s="36" t="s">
        <v>56</v>
      </c>
      <c r="E163" s="37" t="s">
        <v>480</v>
      </c>
      <c r="F163" s="38">
        <v>1</v>
      </c>
      <c r="G163" s="38">
        <v>2440.8000000000002</v>
      </c>
      <c r="H163" s="38">
        <f t="shared" si="7"/>
        <v>2440.8000000000002</v>
      </c>
      <c r="I163" s="38">
        <f>H163*(1+$F$253)</f>
        <v>3056.36976</v>
      </c>
    </row>
    <row r="164" spans="1:9">
      <c r="A164" s="39" t="s">
        <v>22</v>
      </c>
      <c r="B164" s="39" t="s">
        <v>22</v>
      </c>
      <c r="C164" s="39" t="s">
        <v>51</v>
      </c>
      <c r="D164" s="40"/>
      <c r="E164" s="41" t="s">
        <v>481</v>
      </c>
      <c r="F164" s="42"/>
      <c r="G164" s="43"/>
      <c r="H164" s="43">
        <f>ROUND(SUM(H165:H166),2)</f>
        <v>14468.56</v>
      </c>
      <c r="I164" s="34">
        <f>H164*(1+$F$253)</f>
        <v>18117.530832</v>
      </c>
    </row>
    <row r="165" spans="1:9" ht="22.5">
      <c r="A165" s="35" t="s">
        <v>482</v>
      </c>
      <c r="B165" s="35" t="s">
        <v>483</v>
      </c>
      <c r="C165" s="36" t="s">
        <v>55</v>
      </c>
      <c r="D165" s="36" t="s">
        <v>117</v>
      </c>
      <c r="E165" s="37" t="s">
        <v>484</v>
      </c>
      <c r="F165" s="38">
        <v>95.2</v>
      </c>
      <c r="G165" s="38">
        <v>80.53</v>
      </c>
      <c r="H165" s="38">
        <f t="shared" si="7"/>
        <v>7666.46</v>
      </c>
      <c r="I165" s="38">
        <f>H165*(1+$F$253)</f>
        <v>9599.9412119999997</v>
      </c>
    </row>
    <row r="166" spans="1:9" ht="22.5">
      <c r="A166" s="35" t="s">
        <v>485</v>
      </c>
      <c r="B166" s="35" t="s">
        <v>486</v>
      </c>
      <c r="C166" s="36" t="s">
        <v>55</v>
      </c>
      <c r="D166" s="36" t="s">
        <v>117</v>
      </c>
      <c r="E166" s="37" t="s">
        <v>487</v>
      </c>
      <c r="F166" s="38">
        <v>838.73</v>
      </c>
      <c r="G166" s="38">
        <v>8.11</v>
      </c>
      <c r="H166" s="38">
        <f t="shared" si="7"/>
        <v>6802.1</v>
      </c>
      <c r="I166" s="38">
        <f>H166*(1+$F$253)</f>
        <v>8517.5896200000007</v>
      </c>
    </row>
    <row r="167" spans="1:9">
      <c r="A167" s="39" t="s">
        <v>23</v>
      </c>
      <c r="B167" s="39" t="s">
        <v>23</v>
      </c>
      <c r="C167" s="39" t="s">
        <v>51</v>
      </c>
      <c r="D167" s="40"/>
      <c r="E167" s="41" t="s">
        <v>488</v>
      </c>
      <c r="F167" s="42"/>
      <c r="G167" s="43"/>
      <c r="H167" s="43">
        <f>ROUND(SUM(H168:H173),2)</f>
        <v>86208.86</v>
      </c>
      <c r="I167" s="34">
        <f>H167*(1+$F$253)</f>
        <v>107950.734492</v>
      </c>
    </row>
    <row r="168" spans="1:9" ht="22.5">
      <c r="A168" s="35" t="s">
        <v>489</v>
      </c>
      <c r="B168" s="35" t="s">
        <v>490</v>
      </c>
      <c r="C168" s="36" t="s">
        <v>85</v>
      </c>
      <c r="D168" s="36" t="s">
        <v>117</v>
      </c>
      <c r="E168" s="37" t="s">
        <v>491</v>
      </c>
      <c r="F168" s="38">
        <v>667.69</v>
      </c>
      <c r="G168" s="38">
        <v>17.3</v>
      </c>
      <c r="H168" s="38">
        <f t="shared" si="7"/>
        <v>11551.04</v>
      </c>
      <c r="I168" s="38">
        <f>H168*(1+$F$253)</f>
        <v>14464.212288000001</v>
      </c>
    </row>
    <row r="169" spans="1:9" ht="22.5">
      <c r="A169" s="35" t="s">
        <v>492</v>
      </c>
      <c r="B169" s="35" t="s">
        <v>493</v>
      </c>
      <c r="C169" s="36" t="s">
        <v>85</v>
      </c>
      <c r="D169" s="36" t="s">
        <v>117</v>
      </c>
      <c r="E169" s="37" t="s">
        <v>494</v>
      </c>
      <c r="F169" s="38">
        <v>728.73</v>
      </c>
      <c r="G169" s="38">
        <v>2.5099999999999998</v>
      </c>
      <c r="H169" s="38">
        <f t="shared" si="7"/>
        <v>1829.11</v>
      </c>
      <c r="I169" s="38">
        <f>H169*(1+$F$253)</f>
        <v>2290.4115419999998</v>
      </c>
    </row>
    <row r="170" spans="1:9" ht="33.75">
      <c r="A170" s="35" t="s">
        <v>495</v>
      </c>
      <c r="B170" s="35" t="s">
        <v>496</v>
      </c>
      <c r="C170" s="36" t="s">
        <v>85</v>
      </c>
      <c r="D170" s="36" t="s">
        <v>117</v>
      </c>
      <c r="E170" s="37" t="s">
        <v>497</v>
      </c>
      <c r="F170" s="38">
        <v>20.25</v>
      </c>
      <c r="G170" s="38">
        <v>4.01</v>
      </c>
      <c r="H170" s="38">
        <f t="shared" si="7"/>
        <v>81.2</v>
      </c>
      <c r="I170" s="38">
        <f>H170*(1+$F$253)</f>
        <v>101.67864</v>
      </c>
    </row>
    <row r="171" spans="1:9" ht="33.75">
      <c r="A171" s="35" t="s">
        <v>498</v>
      </c>
      <c r="B171" s="35" t="s">
        <v>499</v>
      </c>
      <c r="C171" s="36" t="s">
        <v>85</v>
      </c>
      <c r="D171" s="36" t="s">
        <v>117</v>
      </c>
      <c r="E171" s="37" t="s">
        <v>500</v>
      </c>
      <c r="F171" s="38">
        <v>431.52</v>
      </c>
      <c r="G171" s="38">
        <v>5.27</v>
      </c>
      <c r="H171" s="38">
        <f t="shared" si="7"/>
        <v>2274.11</v>
      </c>
      <c r="I171" s="38">
        <f>H171*(1+$F$253)</f>
        <v>2847.6405420000001</v>
      </c>
    </row>
    <row r="172" spans="1:9" ht="22.5">
      <c r="A172" s="35" t="s">
        <v>501</v>
      </c>
      <c r="B172" s="35" t="s">
        <v>502</v>
      </c>
      <c r="C172" s="36" t="s">
        <v>85</v>
      </c>
      <c r="D172" s="36" t="s">
        <v>117</v>
      </c>
      <c r="E172" s="37" t="s">
        <v>503</v>
      </c>
      <c r="F172" s="38">
        <v>1119.46</v>
      </c>
      <c r="G172" s="38">
        <v>46.08</v>
      </c>
      <c r="H172" s="38">
        <f t="shared" si="7"/>
        <v>51584.72</v>
      </c>
      <c r="I172" s="38">
        <f>H172*(1+$F$253)</f>
        <v>64594.386383999998</v>
      </c>
    </row>
    <row r="173" spans="1:9" ht="33.75">
      <c r="A173" s="35" t="s">
        <v>504</v>
      </c>
      <c r="B173" s="35" t="s">
        <v>505</v>
      </c>
      <c r="C173" s="36" t="s">
        <v>85</v>
      </c>
      <c r="D173" s="36" t="s">
        <v>117</v>
      </c>
      <c r="E173" s="37" t="s">
        <v>506</v>
      </c>
      <c r="F173" s="38">
        <v>728.73</v>
      </c>
      <c r="G173" s="38">
        <v>25.92</v>
      </c>
      <c r="H173" s="38">
        <f t="shared" si="7"/>
        <v>18888.68</v>
      </c>
      <c r="I173" s="38">
        <f>H173*(1+$F$253)</f>
        <v>23652.405095999999</v>
      </c>
    </row>
    <row r="174" spans="1:9">
      <c r="A174" s="39" t="s">
        <v>24</v>
      </c>
      <c r="B174" s="39" t="s">
        <v>24</v>
      </c>
      <c r="C174" s="39" t="s">
        <v>51</v>
      </c>
      <c r="D174" s="40"/>
      <c r="E174" s="41" t="s">
        <v>507</v>
      </c>
      <c r="F174" s="42"/>
      <c r="G174" s="43"/>
      <c r="H174" s="43">
        <f>ROUND(SUM(H175:H178),2)</f>
        <v>27645.14</v>
      </c>
      <c r="I174" s="34">
        <f>H174*(1+$F$253)</f>
        <v>34617.244308000001</v>
      </c>
    </row>
    <row r="175" spans="1:9" ht="22.5">
      <c r="A175" s="35" t="s">
        <v>508</v>
      </c>
      <c r="B175" s="35" t="s">
        <v>509</v>
      </c>
      <c r="C175" s="36" t="s">
        <v>85</v>
      </c>
      <c r="D175" s="36" t="s">
        <v>117</v>
      </c>
      <c r="E175" s="37" t="s">
        <v>510</v>
      </c>
      <c r="F175" s="38">
        <v>1848.19</v>
      </c>
      <c r="G175" s="38">
        <v>1.76</v>
      </c>
      <c r="H175" s="38">
        <f t="shared" si="7"/>
        <v>3252.81</v>
      </c>
      <c r="I175" s="38">
        <f>H175*(1+$F$253)</f>
        <v>4073.168682</v>
      </c>
    </row>
    <row r="176" spans="1:9" ht="22.5">
      <c r="A176" s="35" t="s">
        <v>511</v>
      </c>
      <c r="B176" s="35" t="s">
        <v>512</v>
      </c>
      <c r="C176" s="36" t="s">
        <v>85</v>
      </c>
      <c r="D176" s="36" t="s">
        <v>117</v>
      </c>
      <c r="E176" s="37" t="s">
        <v>513</v>
      </c>
      <c r="F176" s="38">
        <v>1848.19</v>
      </c>
      <c r="G176" s="38">
        <v>12.72</v>
      </c>
      <c r="H176" s="38">
        <f t="shared" si="7"/>
        <v>23508.98</v>
      </c>
      <c r="I176" s="38">
        <f>H176*(1+$F$253)</f>
        <v>29437.944756000001</v>
      </c>
    </row>
    <row r="177" spans="1:9">
      <c r="A177" s="35" t="s">
        <v>514</v>
      </c>
      <c r="B177" s="35" t="s">
        <v>515</v>
      </c>
      <c r="C177" s="36" t="s">
        <v>85</v>
      </c>
      <c r="D177" s="36" t="s">
        <v>117</v>
      </c>
      <c r="E177" s="37" t="s">
        <v>516</v>
      </c>
      <c r="F177" s="38">
        <v>20.16</v>
      </c>
      <c r="G177" s="38">
        <v>18.809999999999999</v>
      </c>
      <c r="H177" s="38">
        <f t="shared" si="7"/>
        <v>379.21</v>
      </c>
      <c r="I177" s="38">
        <f>H177*(1+$F$253)</f>
        <v>474.84676199999996</v>
      </c>
    </row>
    <row r="178" spans="1:9" ht="22.5">
      <c r="A178" s="35" t="s">
        <v>517</v>
      </c>
      <c r="B178" s="35" t="s">
        <v>518</v>
      </c>
      <c r="C178" s="36" t="s">
        <v>85</v>
      </c>
      <c r="D178" s="36" t="s">
        <v>117</v>
      </c>
      <c r="E178" s="37" t="s">
        <v>519</v>
      </c>
      <c r="F178" s="38">
        <v>38.96</v>
      </c>
      <c r="G178" s="38">
        <v>12.94</v>
      </c>
      <c r="H178" s="38">
        <f t="shared" si="7"/>
        <v>504.14</v>
      </c>
      <c r="I178" s="38">
        <f>H178*(1+$F$253)</f>
        <v>631.28410799999995</v>
      </c>
    </row>
    <row r="179" spans="1:9">
      <c r="A179" s="39" t="s">
        <v>25</v>
      </c>
      <c r="B179" s="39" t="s">
        <v>25</v>
      </c>
      <c r="C179" s="39" t="s">
        <v>51</v>
      </c>
      <c r="D179" s="40"/>
      <c r="E179" s="41" t="s">
        <v>520</v>
      </c>
      <c r="F179" s="42"/>
      <c r="G179" s="43"/>
      <c r="H179" s="43">
        <f>ROUND(SUM(H180:H181),2)</f>
        <v>17434.560000000001</v>
      </c>
      <c r="I179" s="34">
        <f>H179*(1+$F$253)</f>
        <v>21831.556032</v>
      </c>
    </row>
    <row r="180" spans="1:9">
      <c r="A180" s="35" t="s">
        <v>521</v>
      </c>
      <c r="B180" s="35" t="s">
        <v>522</v>
      </c>
      <c r="C180" s="36" t="s">
        <v>55</v>
      </c>
      <c r="D180" s="36" t="s">
        <v>523</v>
      </c>
      <c r="E180" s="37" t="s">
        <v>524</v>
      </c>
      <c r="F180" s="38">
        <v>5</v>
      </c>
      <c r="G180" s="38">
        <v>2662</v>
      </c>
      <c r="H180" s="38">
        <f t="shared" si="7"/>
        <v>13310</v>
      </c>
      <c r="I180" s="38">
        <f>H180*(1+$F$253)</f>
        <v>16666.781999999999</v>
      </c>
    </row>
    <row r="181" spans="1:9">
      <c r="A181" s="35" t="s">
        <v>525</v>
      </c>
      <c r="B181" s="35" t="s">
        <v>526</v>
      </c>
      <c r="C181" s="36" t="s">
        <v>85</v>
      </c>
      <c r="D181" s="36" t="s">
        <v>117</v>
      </c>
      <c r="E181" s="37" t="s">
        <v>527</v>
      </c>
      <c r="F181" s="38">
        <v>2229.4899999999998</v>
      </c>
      <c r="G181" s="38">
        <v>1.85</v>
      </c>
      <c r="H181" s="38">
        <f t="shared" ref="H181" si="8">ROUND(G181*F181,2)</f>
        <v>4124.5600000000004</v>
      </c>
      <c r="I181" s="38">
        <f>H181*(1+$F$253)</f>
        <v>5164.7740320000003</v>
      </c>
    </row>
    <row r="182" spans="1:9">
      <c r="A182" s="39" t="s">
        <v>26</v>
      </c>
      <c r="B182" s="39" t="s">
        <v>26</v>
      </c>
      <c r="C182" s="39" t="s">
        <v>51</v>
      </c>
      <c r="D182" s="40"/>
      <c r="E182" s="41" t="s">
        <v>528</v>
      </c>
      <c r="F182" s="42"/>
      <c r="G182" s="43"/>
      <c r="H182" s="43">
        <f>ROUND(SUM(H183:H185),2)</f>
        <v>2015.91</v>
      </c>
      <c r="I182" s="34">
        <f>H182*(1+$F$253)</f>
        <v>2524.322502</v>
      </c>
    </row>
    <row r="183" spans="1:9">
      <c r="A183" s="35" t="s">
        <v>529</v>
      </c>
      <c r="B183" s="35" t="s">
        <v>530</v>
      </c>
      <c r="C183" s="36" t="s">
        <v>85</v>
      </c>
      <c r="D183" s="36" t="s">
        <v>117</v>
      </c>
      <c r="E183" s="37" t="s">
        <v>531</v>
      </c>
      <c r="F183" s="38">
        <v>15.46</v>
      </c>
      <c r="G183" s="38">
        <v>8</v>
      </c>
      <c r="H183" s="38">
        <f t="shared" ref="H183:H185" si="9">ROUND(G183*F183,2)</f>
        <v>123.68</v>
      </c>
      <c r="I183" s="38">
        <f>H183*(1+$F$253)</f>
        <v>154.872096</v>
      </c>
    </row>
    <row r="184" spans="1:9" ht="33.75">
      <c r="A184" s="35" t="s">
        <v>532</v>
      </c>
      <c r="B184" s="35" t="s">
        <v>533</v>
      </c>
      <c r="C184" s="36" t="s">
        <v>85</v>
      </c>
      <c r="D184" s="36" t="s">
        <v>86</v>
      </c>
      <c r="E184" s="37" t="s">
        <v>534</v>
      </c>
      <c r="F184" s="38">
        <v>7.23</v>
      </c>
      <c r="G184" s="38">
        <v>26.32</v>
      </c>
      <c r="H184" s="38">
        <f t="shared" si="9"/>
        <v>190.29</v>
      </c>
      <c r="I184" s="38">
        <f>H184*(1+$F$253)</f>
        <v>238.281138</v>
      </c>
    </row>
    <row r="185" spans="1:9" ht="22.5">
      <c r="A185" s="35" t="s">
        <v>535</v>
      </c>
      <c r="B185" s="35" t="s">
        <v>536</v>
      </c>
      <c r="C185" s="36" t="s">
        <v>55</v>
      </c>
      <c r="D185" s="36" t="s">
        <v>86</v>
      </c>
      <c r="E185" s="37" t="s">
        <v>537</v>
      </c>
      <c r="F185" s="38">
        <v>15.9</v>
      </c>
      <c r="G185" s="38">
        <v>107.04</v>
      </c>
      <c r="H185" s="38">
        <f t="shared" si="9"/>
        <v>1701.94</v>
      </c>
      <c r="I185" s="38">
        <f>H185*(1+$F$253)</f>
        <v>2131.1692680000001</v>
      </c>
    </row>
    <row r="186" spans="1:9">
      <c r="A186" s="39" t="s">
        <v>27</v>
      </c>
      <c r="B186" s="39" t="s">
        <v>27</v>
      </c>
      <c r="C186" s="39" t="s">
        <v>51</v>
      </c>
      <c r="D186" s="40"/>
      <c r="E186" s="41" t="s">
        <v>538</v>
      </c>
      <c r="F186" s="42"/>
      <c r="G186" s="43"/>
      <c r="H186" s="43">
        <f>ROUND(H187+H199,2)</f>
        <v>258197.05</v>
      </c>
      <c r="I186" s="34">
        <f>H186*(1+$F$253)</f>
        <v>323314.34600999998</v>
      </c>
    </row>
    <row r="187" spans="1:9">
      <c r="A187" s="44" t="s">
        <v>28</v>
      </c>
      <c r="B187" s="44" t="s">
        <v>28</v>
      </c>
      <c r="C187" s="44" t="s">
        <v>51</v>
      </c>
      <c r="D187" s="45"/>
      <c r="E187" s="46" t="s">
        <v>539</v>
      </c>
      <c r="F187" s="47"/>
      <c r="G187" s="48"/>
      <c r="H187" s="48">
        <f>ROUND(SUM(H188:H198),2)</f>
        <v>73433.83</v>
      </c>
      <c r="I187" s="48">
        <f>H187*(1+$F$253)</f>
        <v>91953.841925999994</v>
      </c>
    </row>
    <row r="188" spans="1:9">
      <c r="A188" s="35" t="s">
        <v>540</v>
      </c>
      <c r="B188" s="35" t="s">
        <v>541</v>
      </c>
      <c r="C188" s="36" t="s">
        <v>85</v>
      </c>
      <c r="D188" s="36" t="s">
        <v>117</v>
      </c>
      <c r="E188" s="37" t="s">
        <v>542</v>
      </c>
      <c r="F188" s="38">
        <v>517.70000000000005</v>
      </c>
      <c r="G188" s="38">
        <v>67.790000000000006</v>
      </c>
      <c r="H188" s="38">
        <f t="shared" ref="H188:H198" si="10">ROUND(G188*F188,2)</f>
        <v>35094.879999999997</v>
      </c>
      <c r="I188" s="38">
        <f>H188*(1+$F$253)</f>
        <v>43945.808735999999</v>
      </c>
    </row>
    <row r="189" spans="1:9" ht="33.75">
      <c r="A189" s="35" t="s">
        <v>543</v>
      </c>
      <c r="B189" s="35" t="s">
        <v>544</v>
      </c>
      <c r="C189" s="36" t="s">
        <v>85</v>
      </c>
      <c r="D189" s="36" t="s">
        <v>545</v>
      </c>
      <c r="E189" s="37" t="s">
        <v>546</v>
      </c>
      <c r="F189" s="38">
        <v>8</v>
      </c>
      <c r="G189" s="38">
        <v>394.53</v>
      </c>
      <c r="H189" s="38">
        <f t="shared" si="10"/>
        <v>3156.24</v>
      </c>
      <c r="I189" s="38">
        <f>H189*(1+$F$253)</f>
        <v>3952.2437279999995</v>
      </c>
    </row>
    <row r="190" spans="1:9">
      <c r="A190" s="35" t="s">
        <v>547</v>
      </c>
      <c r="B190" s="35" t="s">
        <v>548</v>
      </c>
      <c r="C190" s="36" t="s">
        <v>55</v>
      </c>
      <c r="D190" s="36" t="s">
        <v>137</v>
      </c>
      <c r="E190" s="37" t="s">
        <v>549</v>
      </c>
      <c r="F190" s="38">
        <v>562.65</v>
      </c>
      <c r="G190" s="38">
        <v>1.08</v>
      </c>
      <c r="H190" s="38">
        <f t="shared" si="10"/>
        <v>607.66</v>
      </c>
      <c r="I190" s="38">
        <f>H190*(1+$F$253)</f>
        <v>760.91185199999995</v>
      </c>
    </row>
    <row r="191" spans="1:9">
      <c r="A191" s="35" t="s">
        <v>550</v>
      </c>
      <c r="B191" s="35" t="s">
        <v>551</v>
      </c>
      <c r="C191" s="36" t="s">
        <v>85</v>
      </c>
      <c r="D191" s="36" t="s">
        <v>117</v>
      </c>
      <c r="E191" s="37" t="s">
        <v>552</v>
      </c>
      <c r="F191" s="38">
        <v>4</v>
      </c>
      <c r="G191" s="38">
        <v>315.32</v>
      </c>
      <c r="H191" s="38">
        <f t="shared" si="10"/>
        <v>1261.28</v>
      </c>
      <c r="I191" s="38">
        <f>H191*(1+$F$253)</f>
        <v>1579.374816</v>
      </c>
    </row>
    <row r="192" spans="1:9" ht="22.5">
      <c r="A192" s="35" t="s">
        <v>553</v>
      </c>
      <c r="B192" s="35" t="s">
        <v>554</v>
      </c>
      <c r="C192" s="36" t="s">
        <v>85</v>
      </c>
      <c r="D192" s="36" t="s">
        <v>117</v>
      </c>
      <c r="E192" s="37" t="s">
        <v>555</v>
      </c>
      <c r="F192" s="38">
        <v>8</v>
      </c>
      <c r="G192" s="38">
        <v>492.82</v>
      </c>
      <c r="H192" s="38">
        <f t="shared" si="10"/>
        <v>3942.56</v>
      </c>
      <c r="I192" s="38">
        <f>H192*(1+$F$253)</f>
        <v>4936.8736319999998</v>
      </c>
    </row>
    <row r="193" spans="1:10" ht="22.5">
      <c r="A193" s="35" t="s">
        <v>556</v>
      </c>
      <c r="B193" s="35" t="s">
        <v>557</v>
      </c>
      <c r="C193" s="36" t="s">
        <v>85</v>
      </c>
      <c r="D193" s="36" t="s">
        <v>117</v>
      </c>
      <c r="E193" s="37" t="s">
        <v>558</v>
      </c>
      <c r="F193" s="38">
        <v>22</v>
      </c>
      <c r="G193" s="38">
        <v>352.54</v>
      </c>
      <c r="H193" s="38">
        <f t="shared" si="10"/>
        <v>7755.88</v>
      </c>
      <c r="I193" s="38">
        <f>H193*(1+$F$253)</f>
        <v>9711.9129360000006</v>
      </c>
    </row>
    <row r="194" spans="1:10" ht="22.5">
      <c r="A194" s="35" t="s">
        <v>559</v>
      </c>
      <c r="B194" s="35" t="s">
        <v>560</v>
      </c>
      <c r="C194" s="36" t="s">
        <v>85</v>
      </c>
      <c r="D194" s="36" t="s">
        <v>117</v>
      </c>
      <c r="E194" s="37" t="s">
        <v>561</v>
      </c>
      <c r="F194" s="38">
        <v>13</v>
      </c>
      <c r="G194" s="38">
        <v>585.75</v>
      </c>
      <c r="H194" s="38">
        <f t="shared" si="10"/>
        <v>7614.75</v>
      </c>
      <c r="I194" s="38">
        <f>H194*(1+$F$253)</f>
        <v>9535.18995</v>
      </c>
    </row>
    <row r="195" spans="1:10" ht="22.5">
      <c r="A195" s="35" t="s">
        <v>562</v>
      </c>
      <c r="B195" s="35" t="s">
        <v>563</v>
      </c>
      <c r="C195" s="36" t="s">
        <v>85</v>
      </c>
      <c r="D195" s="36" t="s">
        <v>56</v>
      </c>
      <c r="E195" s="37" t="s">
        <v>564</v>
      </c>
      <c r="F195" s="38">
        <v>1</v>
      </c>
      <c r="G195" s="38">
        <v>3067.5</v>
      </c>
      <c r="H195" s="38">
        <f t="shared" si="10"/>
        <v>3067.5</v>
      </c>
      <c r="I195" s="38">
        <f>H195*(1+$F$253)</f>
        <v>3841.1235000000001</v>
      </c>
    </row>
    <row r="196" spans="1:10">
      <c r="A196" s="35" t="s">
        <v>565</v>
      </c>
      <c r="B196" s="35" t="s">
        <v>566</v>
      </c>
      <c r="C196" s="36" t="s">
        <v>55</v>
      </c>
      <c r="D196" s="36" t="s">
        <v>56</v>
      </c>
      <c r="E196" s="37" t="s">
        <v>567</v>
      </c>
      <c r="F196" s="38">
        <v>2</v>
      </c>
      <c r="G196" s="38">
        <v>1033.44</v>
      </c>
      <c r="H196" s="38">
        <f t="shared" si="10"/>
        <v>2066.88</v>
      </c>
      <c r="I196" s="38">
        <f>H196*(1+$F$253)</f>
        <v>2588.147136</v>
      </c>
    </row>
    <row r="197" spans="1:10" ht="22.5">
      <c r="A197" s="35" t="s">
        <v>568</v>
      </c>
      <c r="B197" s="35" t="s">
        <v>569</v>
      </c>
      <c r="C197" s="36" t="s">
        <v>55</v>
      </c>
      <c r="D197" s="36" t="s">
        <v>56</v>
      </c>
      <c r="E197" s="37" t="s">
        <v>570</v>
      </c>
      <c r="F197" s="38">
        <v>1</v>
      </c>
      <c r="G197" s="38">
        <v>6468.4</v>
      </c>
      <c r="H197" s="38">
        <f t="shared" si="10"/>
        <v>6468.4</v>
      </c>
      <c r="I197" s="38">
        <f>H197*(1+$F$253)</f>
        <v>8099.7304799999993</v>
      </c>
    </row>
    <row r="198" spans="1:10" ht="22.5">
      <c r="A198" s="35" t="s">
        <v>571</v>
      </c>
      <c r="B198" s="35" t="s">
        <v>572</v>
      </c>
      <c r="C198" s="36" t="s">
        <v>55</v>
      </c>
      <c r="D198" s="36" t="s">
        <v>56</v>
      </c>
      <c r="E198" s="37" t="s">
        <v>573</v>
      </c>
      <c r="F198" s="38">
        <v>1</v>
      </c>
      <c r="G198" s="38">
        <v>2397.8000000000002</v>
      </c>
      <c r="H198" s="38">
        <f t="shared" si="10"/>
        <v>2397.8000000000002</v>
      </c>
      <c r="I198" s="38">
        <f>H198*(1+$F$253)</f>
        <v>3002.5251600000001</v>
      </c>
    </row>
    <row r="199" spans="1:10">
      <c r="A199" s="59" t="s">
        <v>29</v>
      </c>
      <c r="B199" s="59" t="s">
        <v>29</v>
      </c>
      <c r="C199" s="59" t="s">
        <v>51</v>
      </c>
      <c r="D199" s="60"/>
      <c r="E199" s="61" t="s">
        <v>574</v>
      </c>
      <c r="F199" s="62"/>
      <c r="G199" s="63"/>
      <c r="H199" s="63">
        <f>ROUND(SUM(H200),2)</f>
        <v>184763.22</v>
      </c>
      <c r="I199" s="48">
        <f>H199*(1+$F$253)</f>
        <v>231360.50408399999</v>
      </c>
    </row>
    <row r="200" spans="1:10">
      <c r="A200" s="238" t="s">
        <v>575</v>
      </c>
      <c r="B200" s="238" t="s">
        <v>2356</v>
      </c>
      <c r="C200" s="237" t="s">
        <v>55</v>
      </c>
      <c r="D200" s="237" t="s">
        <v>56</v>
      </c>
      <c r="E200" s="240" t="s">
        <v>2355</v>
      </c>
      <c r="F200" s="239">
        <v>1</v>
      </c>
      <c r="G200" s="239">
        <v>184763.22</v>
      </c>
      <c r="H200" s="239">
        <f t="shared" ref="H200" si="11">ROUND(G200*F200,2)</f>
        <v>184763.22</v>
      </c>
      <c r="I200" s="239">
        <f>H200*(1+$F$253)</f>
        <v>231360.50408399999</v>
      </c>
      <c r="J200" s="233"/>
    </row>
    <row r="201" spans="1:10">
      <c r="A201" s="39" t="s">
        <v>30</v>
      </c>
      <c r="B201" s="39" t="s">
        <v>30</v>
      </c>
      <c r="C201" s="39" t="s">
        <v>51</v>
      </c>
      <c r="D201" s="40"/>
      <c r="E201" s="41" t="s">
        <v>585</v>
      </c>
      <c r="F201" s="42"/>
      <c r="G201" s="43"/>
      <c r="H201" s="43">
        <f>ROUND(SUM(H202:H210),2)</f>
        <v>383374.44</v>
      </c>
      <c r="I201" s="34">
        <f>H201*(1+$F$253)</f>
        <v>480061.47376799997</v>
      </c>
    </row>
    <row r="202" spans="1:10" ht="22.5">
      <c r="A202" s="238" t="s">
        <v>586</v>
      </c>
      <c r="B202" s="238">
        <v>97084</v>
      </c>
      <c r="C202" s="237" t="s">
        <v>85</v>
      </c>
      <c r="D202" s="239" t="s">
        <v>117</v>
      </c>
      <c r="E202" s="240" t="s">
        <v>2363</v>
      </c>
      <c r="F202" s="239">
        <v>1663.74</v>
      </c>
      <c r="G202" s="239">
        <v>0.39</v>
      </c>
      <c r="H202" s="239">
        <f t="shared" ref="H202:H210" si="12">ROUND(G202*F202,2)</f>
        <v>648.86</v>
      </c>
      <c r="I202" s="239">
        <f>H202*(1+$F$253)</f>
        <v>812.50249199999996</v>
      </c>
    </row>
    <row r="203" spans="1:10">
      <c r="A203" s="238" t="s">
        <v>587</v>
      </c>
      <c r="B203" s="238">
        <v>83668</v>
      </c>
      <c r="C203" s="237" t="s">
        <v>85</v>
      </c>
      <c r="D203" s="239" t="s">
        <v>99</v>
      </c>
      <c r="E203" s="240" t="s">
        <v>2369</v>
      </c>
      <c r="F203" s="239">
        <v>83.187000000000012</v>
      </c>
      <c r="G203" s="239">
        <v>98.08</v>
      </c>
      <c r="H203" s="239">
        <f t="shared" si="12"/>
        <v>8158.98</v>
      </c>
      <c r="I203" s="239">
        <f>H203*(1+$F$253)</f>
        <v>10216.674755999999</v>
      </c>
    </row>
    <row r="204" spans="1:10">
      <c r="A204" s="238" t="s">
        <v>590</v>
      </c>
      <c r="B204" s="238">
        <v>68053</v>
      </c>
      <c r="C204" s="237" t="s">
        <v>85</v>
      </c>
      <c r="D204" s="239" t="s">
        <v>117</v>
      </c>
      <c r="E204" s="240" t="s">
        <v>2367</v>
      </c>
      <c r="F204" s="239">
        <v>1663.74</v>
      </c>
      <c r="G204" s="239">
        <v>4.4800000000000004</v>
      </c>
      <c r="H204" s="239">
        <f t="shared" ref="H204:H207" si="13">ROUND(G204*F204,2)</f>
        <v>7453.56</v>
      </c>
      <c r="I204" s="239">
        <f t="shared" ref="I204:I207" si="14">H204*(1+$F$253)</f>
        <v>9333.3478319999995</v>
      </c>
    </row>
    <row r="205" spans="1:10">
      <c r="A205" s="238" t="s">
        <v>2364</v>
      </c>
      <c r="B205" s="238">
        <v>72183</v>
      </c>
      <c r="C205" s="237" t="s">
        <v>85</v>
      </c>
      <c r="D205" s="239" t="s">
        <v>117</v>
      </c>
      <c r="E205" s="240" t="s">
        <v>2368</v>
      </c>
      <c r="F205" s="239">
        <v>1663.74</v>
      </c>
      <c r="G205" s="239">
        <v>63.26</v>
      </c>
      <c r="H205" s="239">
        <f t="shared" si="13"/>
        <v>105248.19</v>
      </c>
      <c r="I205" s="239">
        <f t="shared" si="14"/>
        <v>131791.78351800001</v>
      </c>
    </row>
    <row r="206" spans="1:10">
      <c r="A206" s="238" t="s">
        <v>2373</v>
      </c>
      <c r="B206" s="238">
        <v>97114</v>
      </c>
      <c r="C206" s="237" t="s">
        <v>85</v>
      </c>
      <c r="D206" s="239" t="s">
        <v>86</v>
      </c>
      <c r="E206" s="240" t="s">
        <v>2366</v>
      </c>
      <c r="F206" s="239">
        <f>40*20+40*20</f>
        <v>1600</v>
      </c>
      <c r="G206" s="239">
        <v>0.27</v>
      </c>
      <c r="H206" s="239">
        <f t="shared" si="13"/>
        <v>432</v>
      </c>
      <c r="I206" s="239">
        <f t="shared" si="14"/>
        <v>540.95039999999995</v>
      </c>
    </row>
    <row r="207" spans="1:10" ht="22.5">
      <c r="A207" s="238" t="s">
        <v>2374</v>
      </c>
      <c r="B207" s="238" t="s">
        <v>2387</v>
      </c>
      <c r="C207" s="237" t="s">
        <v>55</v>
      </c>
      <c r="D207" s="239" t="s">
        <v>117</v>
      </c>
      <c r="E207" s="240" t="s">
        <v>592</v>
      </c>
      <c r="F207" s="239">
        <v>623.77</v>
      </c>
      <c r="G207" s="239">
        <v>68.040000000000006</v>
      </c>
      <c r="H207" s="239">
        <f t="shared" si="13"/>
        <v>42441.31</v>
      </c>
      <c r="I207" s="239">
        <f t="shared" si="14"/>
        <v>53145.008381999993</v>
      </c>
    </row>
    <row r="208" spans="1:10" ht="22.5">
      <c r="A208" s="238" t="s">
        <v>2375</v>
      </c>
      <c r="B208" s="238" t="s">
        <v>2370</v>
      </c>
      <c r="C208" s="237" t="s">
        <v>85</v>
      </c>
      <c r="D208" s="239" t="s">
        <v>117</v>
      </c>
      <c r="E208" s="240" t="s">
        <v>2371</v>
      </c>
      <c r="F208" s="239">
        <v>115.94</v>
      </c>
      <c r="G208" s="239">
        <v>34.299999999999997</v>
      </c>
      <c r="H208" s="239">
        <f t="shared" ref="H208" si="15">ROUND(G208*F208,2)</f>
        <v>3976.74</v>
      </c>
      <c r="I208" s="239">
        <f>H208*(1+$F$253)</f>
        <v>4979.673828</v>
      </c>
    </row>
    <row r="209" spans="1:10">
      <c r="A209" s="238" t="s">
        <v>2376</v>
      </c>
      <c r="B209" s="238">
        <v>84656</v>
      </c>
      <c r="C209" s="237" t="s">
        <v>85</v>
      </c>
      <c r="D209" s="239" t="s">
        <v>117</v>
      </c>
      <c r="E209" s="240" t="s">
        <v>2372</v>
      </c>
      <c r="F209" s="239">
        <v>924</v>
      </c>
      <c r="G209" s="239">
        <v>23.92</v>
      </c>
      <c r="H209" s="239">
        <f t="shared" si="12"/>
        <v>22102.080000000002</v>
      </c>
      <c r="I209" s="239">
        <f>H209*(1+$F$253)</f>
        <v>27676.224576000001</v>
      </c>
    </row>
    <row r="210" spans="1:10">
      <c r="A210" s="238" t="s">
        <v>2377</v>
      </c>
      <c r="B210" s="238" t="s">
        <v>588</v>
      </c>
      <c r="C210" s="237" t="s">
        <v>55</v>
      </c>
      <c r="D210" s="239" t="s">
        <v>117</v>
      </c>
      <c r="E210" s="240" t="s">
        <v>589</v>
      </c>
      <c r="F210" s="239">
        <v>924</v>
      </c>
      <c r="G210" s="239">
        <v>208.78</v>
      </c>
      <c r="H210" s="239">
        <f t="shared" si="12"/>
        <v>192912.72</v>
      </c>
      <c r="I210" s="239">
        <f>H210*(1+$F$253)</f>
        <v>241565.30798399998</v>
      </c>
      <c r="J210" s="191"/>
    </row>
    <row r="211" spans="1:10">
      <c r="A211" s="39" t="s">
        <v>31</v>
      </c>
      <c r="B211" s="39" t="s">
        <v>31</v>
      </c>
      <c r="C211" s="39" t="s">
        <v>51</v>
      </c>
      <c r="D211" s="40"/>
      <c r="E211" s="41" t="s">
        <v>593</v>
      </c>
      <c r="F211" s="42"/>
      <c r="G211" s="43"/>
      <c r="H211" s="43">
        <f>ROUND(SUM(H212+H234),2)</f>
        <v>90018.37</v>
      </c>
      <c r="I211" s="34">
        <f>H211*(1+$F$253)</f>
        <v>112721.002914</v>
      </c>
    </row>
    <row r="212" spans="1:10">
      <c r="A212" s="44" t="s">
        <v>32</v>
      </c>
      <c r="B212" s="44" t="s">
        <v>32</v>
      </c>
      <c r="C212" s="44" t="s">
        <v>51</v>
      </c>
      <c r="D212" s="45"/>
      <c r="E212" s="46" t="s">
        <v>594</v>
      </c>
      <c r="F212" s="47"/>
      <c r="G212" s="48"/>
      <c r="H212" s="48">
        <f>ROUND((H213+H217+H219+H226+H229),2)</f>
        <v>19134.43</v>
      </c>
      <c r="I212" s="48">
        <f>H212*(1+$F$253)</f>
        <v>23960.133246000001</v>
      </c>
    </row>
    <row r="213" spans="1:10">
      <c r="A213" s="49" t="s">
        <v>595</v>
      </c>
      <c r="B213" s="49" t="s">
        <v>595</v>
      </c>
      <c r="C213" s="49" t="s">
        <v>51</v>
      </c>
      <c r="D213" s="50"/>
      <c r="E213" s="51" t="s">
        <v>596</v>
      </c>
      <c r="F213" s="52"/>
      <c r="G213" s="53"/>
      <c r="H213" s="53">
        <f>ROUND(SUM(H214:H215),2)</f>
        <v>1343.57</v>
      </c>
      <c r="I213" s="53">
        <f>H213*(1+$F$253)</f>
        <v>1682.4183539999999</v>
      </c>
    </row>
    <row r="214" spans="1:10">
      <c r="A214" s="35" t="s">
        <v>597</v>
      </c>
      <c r="B214" s="35" t="s">
        <v>598</v>
      </c>
      <c r="C214" s="36" t="s">
        <v>55</v>
      </c>
      <c r="D214" s="36" t="s">
        <v>86</v>
      </c>
      <c r="E214" s="37" t="s">
        <v>599</v>
      </c>
      <c r="F214" s="38">
        <v>89.1</v>
      </c>
      <c r="G214" s="38">
        <v>11.61</v>
      </c>
      <c r="H214" s="38">
        <f t="shared" ref="H214:H216" si="16">ROUND(G214*F214,2)</f>
        <v>1034.45</v>
      </c>
      <c r="I214" s="38">
        <f>H214*(1+$F$253)</f>
        <v>1295.3382900000001</v>
      </c>
    </row>
    <row r="215" spans="1:10" ht="22.5">
      <c r="A215" s="35" t="s">
        <v>600</v>
      </c>
      <c r="B215" s="35" t="s">
        <v>601</v>
      </c>
      <c r="C215" s="36" t="s">
        <v>55</v>
      </c>
      <c r="D215" s="36" t="s">
        <v>56</v>
      </c>
      <c r="E215" s="37" t="s">
        <v>602</v>
      </c>
      <c r="F215" s="38">
        <v>96</v>
      </c>
      <c r="G215" s="38">
        <v>3.22</v>
      </c>
      <c r="H215" s="38">
        <f t="shared" si="16"/>
        <v>309.12</v>
      </c>
      <c r="I215" s="38">
        <f>H215*(1+$F$253)</f>
        <v>387.08006399999999</v>
      </c>
    </row>
    <row r="216" spans="1:10">
      <c r="A216" s="35" t="s">
        <v>603</v>
      </c>
      <c r="B216" s="35" t="s">
        <v>604</v>
      </c>
      <c r="C216" s="36" t="s">
        <v>55</v>
      </c>
      <c r="D216" s="36" t="s">
        <v>56</v>
      </c>
      <c r="E216" s="37" t="s">
        <v>605</v>
      </c>
      <c r="F216" s="38">
        <v>64</v>
      </c>
      <c r="G216" s="38">
        <v>1</v>
      </c>
      <c r="H216" s="38">
        <f t="shared" si="16"/>
        <v>64</v>
      </c>
      <c r="I216" s="38">
        <f>H216*(1+$F$253)</f>
        <v>80.140799999999999</v>
      </c>
    </row>
    <row r="217" spans="1:10">
      <c r="A217" s="54" t="s">
        <v>606</v>
      </c>
      <c r="B217" s="54" t="s">
        <v>606</v>
      </c>
      <c r="C217" s="54" t="s">
        <v>51</v>
      </c>
      <c r="D217" s="55"/>
      <c r="E217" s="56" t="s">
        <v>404</v>
      </c>
      <c r="F217" s="57"/>
      <c r="G217" s="58"/>
      <c r="H217" s="58">
        <f>ROUND(SUM(H218),2)</f>
        <v>37.799999999999997</v>
      </c>
      <c r="I217" s="53">
        <f>H217*(1+$F$253)</f>
        <v>47.333159999999992</v>
      </c>
    </row>
    <row r="218" spans="1:10">
      <c r="A218" s="35" t="s">
        <v>607</v>
      </c>
      <c r="B218" s="35" t="s">
        <v>409</v>
      </c>
      <c r="C218" s="36" t="s">
        <v>55</v>
      </c>
      <c r="D218" s="36" t="s">
        <v>86</v>
      </c>
      <c r="E218" s="37" t="s">
        <v>410</v>
      </c>
      <c r="F218" s="38">
        <v>3</v>
      </c>
      <c r="G218" s="38">
        <v>12.6</v>
      </c>
      <c r="H218" s="38">
        <f t="shared" ref="H218" si="17">ROUND(G218*F218,2)</f>
        <v>37.799999999999997</v>
      </c>
      <c r="I218" s="38">
        <f>H218*(1+$F$253)</f>
        <v>47.333159999999992</v>
      </c>
    </row>
    <row r="219" spans="1:10">
      <c r="A219" s="54" t="s">
        <v>608</v>
      </c>
      <c r="B219" s="54" t="s">
        <v>608</v>
      </c>
      <c r="C219" s="54" t="s">
        <v>51</v>
      </c>
      <c r="D219" s="55"/>
      <c r="E219" s="56" t="s">
        <v>609</v>
      </c>
      <c r="F219" s="57"/>
      <c r="G219" s="58"/>
      <c r="H219" s="58">
        <f>ROUND(SUM(H220:H225),2)</f>
        <v>5331.64</v>
      </c>
      <c r="I219" s="53">
        <f>H219*(1+$F$253)</f>
        <v>6676.2796080000007</v>
      </c>
    </row>
    <row r="220" spans="1:10" ht="22.5">
      <c r="A220" s="35" t="s">
        <v>610</v>
      </c>
      <c r="B220" s="35" t="s">
        <v>461</v>
      </c>
      <c r="C220" s="36" t="s">
        <v>55</v>
      </c>
      <c r="D220" s="36" t="s">
        <v>99</v>
      </c>
      <c r="E220" s="37" t="s">
        <v>462</v>
      </c>
      <c r="F220" s="38">
        <v>38.99</v>
      </c>
      <c r="G220" s="38">
        <v>47.87</v>
      </c>
      <c r="H220" s="38">
        <f t="shared" ref="H220:H225" si="18">ROUND(G220*F220,2)</f>
        <v>1866.45</v>
      </c>
      <c r="I220" s="38">
        <f>H220*(1+$F$253)</f>
        <v>2337.16869</v>
      </c>
    </row>
    <row r="221" spans="1:10">
      <c r="A221" s="35" t="s">
        <v>611</v>
      </c>
      <c r="B221" s="35" t="s">
        <v>130</v>
      </c>
      <c r="C221" s="36" t="s">
        <v>85</v>
      </c>
      <c r="D221" s="36" t="s">
        <v>99</v>
      </c>
      <c r="E221" s="37" t="s">
        <v>131</v>
      </c>
      <c r="F221" s="38">
        <v>43.04</v>
      </c>
      <c r="G221" s="38">
        <v>29.02</v>
      </c>
      <c r="H221" s="38">
        <f t="shared" si="18"/>
        <v>1249.02</v>
      </c>
      <c r="I221" s="38">
        <f>H221*(1+$F$253)</f>
        <v>1564.0228439999998</v>
      </c>
    </row>
    <row r="222" spans="1:10">
      <c r="A222" s="35" t="s">
        <v>612</v>
      </c>
      <c r="B222" s="35" t="s">
        <v>133</v>
      </c>
      <c r="C222" s="36" t="s">
        <v>55</v>
      </c>
      <c r="D222" s="36" t="s">
        <v>99</v>
      </c>
      <c r="E222" s="37" t="s">
        <v>134</v>
      </c>
      <c r="F222" s="38">
        <v>8.43</v>
      </c>
      <c r="G222" s="38">
        <v>3.56</v>
      </c>
      <c r="H222" s="38">
        <f t="shared" si="18"/>
        <v>30.01</v>
      </c>
      <c r="I222" s="38">
        <f>H222*(1+$F$253)</f>
        <v>37.578522</v>
      </c>
    </row>
    <row r="223" spans="1:10" ht="22.5">
      <c r="A223" s="35" t="s">
        <v>613</v>
      </c>
      <c r="B223" s="35" t="s">
        <v>136</v>
      </c>
      <c r="C223" s="36" t="s">
        <v>85</v>
      </c>
      <c r="D223" s="36" t="s">
        <v>137</v>
      </c>
      <c r="E223" s="37" t="s">
        <v>138</v>
      </c>
      <c r="F223" s="38">
        <v>143.28</v>
      </c>
      <c r="G223" s="38">
        <v>1.5</v>
      </c>
      <c r="H223" s="38">
        <f t="shared" si="18"/>
        <v>214.92</v>
      </c>
      <c r="I223" s="38">
        <f>H223*(1+$F$253)</f>
        <v>269.12282399999998</v>
      </c>
    </row>
    <row r="224" spans="1:10">
      <c r="A224" s="35" t="s">
        <v>614</v>
      </c>
      <c r="B224" s="35" t="s">
        <v>615</v>
      </c>
      <c r="C224" s="36" t="s">
        <v>55</v>
      </c>
      <c r="D224" s="36" t="s">
        <v>56</v>
      </c>
      <c r="E224" s="37" t="s">
        <v>616</v>
      </c>
      <c r="F224" s="38">
        <v>12</v>
      </c>
      <c r="G224" s="38">
        <v>36.26</v>
      </c>
      <c r="H224" s="38">
        <f t="shared" si="18"/>
        <v>435.12</v>
      </c>
      <c r="I224" s="38">
        <f>H224*(1+$F$253)</f>
        <v>544.85726399999999</v>
      </c>
    </row>
    <row r="225" spans="1:9">
      <c r="A225" s="35" t="s">
        <v>617</v>
      </c>
      <c r="B225" s="35" t="s">
        <v>618</v>
      </c>
      <c r="C225" s="36" t="s">
        <v>55</v>
      </c>
      <c r="D225" s="36" t="s">
        <v>56</v>
      </c>
      <c r="E225" s="37" t="s">
        <v>619</v>
      </c>
      <c r="F225" s="38">
        <v>12</v>
      </c>
      <c r="G225" s="38">
        <v>128.01</v>
      </c>
      <c r="H225" s="38">
        <f t="shared" si="18"/>
        <v>1536.12</v>
      </c>
      <c r="I225" s="38">
        <f>H225*(1+$F$253)</f>
        <v>1923.5294639999997</v>
      </c>
    </row>
    <row r="226" spans="1:9">
      <c r="A226" s="54" t="s">
        <v>620</v>
      </c>
      <c r="B226" s="54" t="s">
        <v>620</v>
      </c>
      <c r="C226" s="54" t="s">
        <v>51</v>
      </c>
      <c r="D226" s="55"/>
      <c r="E226" s="56" t="s">
        <v>621</v>
      </c>
      <c r="F226" s="57"/>
      <c r="G226" s="58"/>
      <c r="H226" s="58">
        <f>ROUND(SUM(H227:H228),2)</f>
        <v>11041.8</v>
      </c>
      <c r="I226" s="53">
        <f>H226*(1+$F$253)</f>
        <v>13826.541959999999</v>
      </c>
    </row>
    <row r="227" spans="1:9">
      <c r="A227" s="35" t="s">
        <v>622</v>
      </c>
      <c r="B227" s="35" t="s">
        <v>623</v>
      </c>
      <c r="C227" s="36" t="s">
        <v>55</v>
      </c>
      <c r="D227" s="36" t="s">
        <v>86</v>
      </c>
      <c r="E227" s="37" t="s">
        <v>624</v>
      </c>
      <c r="F227" s="38">
        <v>300</v>
      </c>
      <c r="G227" s="38">
        <v>36.369999999999997</v>
      </c>
      <c r="H227" s="38">
        <f t="shared" ref="H227:H228" si="19">ROUND(G227*F227,2)</f>
        <v>10911</v>
      </c>
      <c r="I227" s="38">
        <f>H227*(1+$F$253)</f>
        <v>13662.754199999999</v>
      </c>
    </row>
    <row r="228" spans="1:9">
      <c r="A228" s="35" t="s">
        <v>625</v>
      </c>
      <c r="B228" s="35" t="s">
        <v>626</v>
      </c>
      <c r="C228" s="36" t="s">
        <v>55</v>
      </c>
      <c r="D228" s="36" t="s">
        <v>86</v>
      </c>
      <c r="E228" s="37" t="s">
        <v>627</v>
      </c>
      <c r="F228" s="38">
        <v>10</v>
      </c>
      <c r="G228" s="38">
        <v>13.08</v>
      </c>
      <c r="H228" s="38">
        <f t="shared" si="19"/>
        <v>130.80000000000001</v>
      </c>
      <c r="I228" s="38">
        <f>H228*(1+$F$253)</f>
        <v>163.78776000000002</v>
      </c>
    </row>
    <row r="229" spans="1:9">
      <c r="A229" s="54" t="s">
        <v>628</v>
      </c>
      <c r="B229" s="54" t="s">
        <v>628</v>
      </c>
      <c r="C229" s="54" t="s">
        <v>51</v>
      </c>
      <c r="D229" s="55"/>
      <c r="E229" s="56" t="s">
        <v>629</v>
      </c>
      <c r="F229" s="57"/>
      <c r="G229" s="58"/>
      <c r="H229" s="58">
        <f>ROUND(SUM(H230:H233),2)</f>
        <v>1379.62</v>
      </c>
      <c r="I229" s="53">
        <f>H229*(1+$F$253)</f>
        <v>1727.5601639999998</v>
      </c>
    </row>
    <row r="230" spans="1:9">
      <c r="A230" s="35" t="s">
        <v>630</v>
      </c>
      <c r="B230" s="35" t="s">
        <v>631</v>
      </c>
      <c r="C230" s="36" t="s">
        <v>55</v>
      </c>
      <c r="D230" s="36" t="s">
        <v>56</v>
      </c>
      <c r="E230" s="37" t="s">
        <v>632</v>
      </c>
      <c r="F230" s="38">
        <v>16</v>
      </c>
      <c r="G230" s="38">
        <v>47.1</v>
      </c>
      <c r="H230" s="38">
        <f t="shared" ref="H230:H233" si="20">ROUND(G230*F230,2)</f>
        <v>753.6</v>
      </c>
      <c r="I230" s="38">
        <f>H230*(1+$F$253)</f>
        <v>943.65791999999999</v>
      </c>
    </row>
    <row r="231" spans="1:9">
      <c r="A231" s="35" t="s">
        <v>633</v>
      </c>
      <c r="B231" s="35" t="s">
        <v>634</v>
      </c>
      <c r="C231" s="36" t="s">
        <v>103</v>
      </c>
      <c r="D231" s="36" t="s">
        <v>86</v>
      </c>
      <c r="E231" s="37" t="s">
        <v>635</v>
      </c>
      <c r="F231" s="38">
        <v>3</v>
      </c>
      <c r="G231" s="38">
        <v>8.07</v>
      </c>
      <c r="H231" s="38">
        <f t="shared" si="20"/>
        <v>24.21</v>
      </c>
      <c r="I231" s="38">
        <f>H231*(1+$F$253)</f>
        <v>30.315761999999999</v>
      </c>
    </row>
    <row r="232" spans="1:9">
      <c r="A232" s="35" t="s">
        <v>636</v>
      </c>
      <c r="B232" s="35" t="s">
        <v>637</v>
      </c>
      <c r="C232" s="36" t="s">
        <v>85</v>
      </c>
      <c r="D232" s="36" t="s">
        <v>56</v>
      </c>
      <c r="E232" s="37" t="s">
        <v>638</v>
      </c>
      <c r="F232" s="38">
        <v>2</v>
      </c>
      <c r="G232" s="38">
        <v>12.32</v>
      </c>
      <c r="H232" s="38">
        <f t="shared" si="20"/>
        <v>24.64</v>
      </c>
      <c r="I232" s="38">
        <f>H232*(1+$F$253)</f>
        <v>30.854208</v>
      </c>
    </row>
    <row r="233" spans="1:9">
      <c r="A233" s="35" t="s">
        <v>639</v>
      </c>
      <c r="B233" s="35" t="s">
        <v>640</v>
      </c>
      <c r="C233" s="36" t="s">
        <v>85</v>
      </c>
      <c r="D233" s="36" t="s">
        <v>56</v>
      </c>
      <c r="E233" s="37" t="s">
        <v>641</v>
      </c>
      <c r="F233" s="38">
        <v>33</v>
      </c>
      <c r="G233" s="38">
        <v>17.489999999999998</v>
      </c>
      <c r="H233" s="38">
        <f t="shared" si="20"/>
        <v>577.16999999999996</v>
      </c>
      <c r="I233" s="38">
        <f>H233*(1+$F$253)</f>
        <v>722.73227399999996</v>
      </c>
    </row>
    <row r="234" spans="1:9">
      <c r="A234" s="44" t="s">
        <v>33</v>
      </c>
      <c r="B234" s="44" t="s">
        <v>33</v>
      </c>
      <c r="C234" s="44" t="s">
        <v>51</v>
      </c>
      <c r="D234" s="45"/>
      <c r="E234" s="46" t="s">
        <v>642</v>
      </c>
      <c r="F234" s="47"/>
      <c r="G234" s="48"/>
      <c r="H234" s="48">
        <f>ROUND(SUM(H235:H251),2)</f>
        <v>70883.94</v>
      </c>
      <c r="I234" s="48">
        <f>H234*(1+$F$253)</f>
        <v>88760.869667999999</v>
      </c>
    </row>
    <row r="235" spans="1:9">
      <c r="A235" s="35" t="s">
        <v>643</v>
      </c>
      <c r="B235" s="35" t="s">
        <v>644</v>
      </c>
      <c r="C235" s="36" t="s">
        <v>55</v>
      </c>
      <c r="D235" s="36" t="s">
        <v>86</v>
      </c>
      <c r="E235" s="37" t="s">
        <v>645</v>
      </c>
      <c r="F235" s="38">
        <v>30</v>
      </c>
      <c r="G235" s="38">
        <v>15.63</v>
      </c>
      <c r="H235" s="38">
        <f t="shared" ref="H235:H251" si="21">ROUND(G235*F235,2)</f>
        <v>468.9</v>
      </c>
      <c r="I235" s="38">
        <f>H235*(1+$F$253)</f>
        <v>587.15657999999996</v>
      </c>
    </row>
    <row r="236" spans="1:9">
      <c r="A236" s="35" t="s">
        <v>646</v>
      </c>
      <c r="B236" s="35" t="s">
        <v>647</v>
      </c>
      <c r="C236" s="36" t="s">
        <v>55</v>
      </c>
      <c r="D236" s="36" t="s">
        <v>56</v>
      </c>
      <c r="E236" s="37" t="s">
        <v>648</v>
      </c>
      <c r="F236" s="38">
        <v>4</v>
      </c>
      <c r="G236" s="38">
        <v>40.42</v>
      </c>
      <c r="H236" s="38">
        <f t="shared" si="21"/>
        <v>161.68</v>
      </c>
      <c r="I236" s="38">
        <f>H236*(1+$F$253)</f>
        <v>202.45569600000002</v>
      </c>
    </row>
    <row r="237" spans="1:9" ht="22.5">
      <c r="A237" s="35" t="s">
        <v>649</v>
      </c>
      <c r="B237" s="35" t="s">
        <v>650</v>
      </c>
      <c r="C237" s="36" t="s">
        <v>55</v>
      </c>
      <c r="D237" s="36" t="s">
        <v>86</v>
      </c>
      <c r="E237" s="37" t="s">
        <v>651</v>
      </c>
      <c r="F237" s="38">
        <v>1</v>
      </c>
      <c r="G237" s="38">
        <v>1068.75</v>
      </c>
      <c r="H237" s="38">
        <f t="shared" si="21"/>
        <v>1068.75</v>
      </c>
      <c r="I237" s="38">
        <f>H237*(1+$F$253)</f>
        <v>1338.2887499999999</v>
      </c>
    </row>
    <row r="238" spans="1:9" ht="22.5">
      <c r="A238" s="35" t="s">
        <v>652</v>
      </c>
      <c r="B238" s="35" t="s">
        <v>653</v>
      </c>
      <c r="C238" s="36" t="s">
        <v>55</v>
      </c>
      <c r="D238" s="36" t="s">
        <v>86</v>
      </c>
      <c r="E238" s="37" t="s">
        <v>654</v>
      </c>
      <c r="F238" s="38">
        <v>1</v>
      </c>
      <c r="G238" s="38">
        <v>3544.07</v>
      </c>
      <c r="H238" s="38">
        <f t="shared" si="21"/>
        <v>3544.07</v>
      </c>
      <c r="I238" s="38">
        <f>H238*(1+$F$253)</f>
        <v>4437.884454</v>
      </c>
    </row>
    <row r="239" spans="1:9">
      <c r="A239" s="35" t="s">
        <v>655</v>
      </c>
      <c r="B239" s="35" t="s">
        <v>656</v>
      </c>
      <c r="C239" s="36" t="s">
        <v>55</v>
      </c>
      <c r="D239" s="36" t="s">
        <v>86</v>
      </c>
      <c r="E239" s="37" t="s">
        <v>657</v>
      </c>
      <c r="F239" s="38">
        <v>136</v>
      </c>
      <c r="G239" s="38">
        <v>25.24</v>
      </c>
      <c r="H239" s="38">
        <f t="shared" si="21"/>
        <v>3432.64</v>
      </c>
      <c r="I239" s="38">
        <f>H239*(1+$F$253)</f>
        <v>4298.3518079999994</v>
      </c>
    </row>
    <row r="240" spans="1:9">
      <c r="A240" s="35" t="s">
        <v>658</v>
      </c>
      <c r="B240" s="35" t="s">
        <v>659</v>
      </c>
      <c r="C240" s="36" t="s">
        <v>55</v>
      </c>
      <c r="D240" s="36" t="s">
        <v>86</v>
      </c>
      <c r="E240" s="37" t="s">
        <v>660</v>
      </c>
      <c r="F240" s="38">
        <v>44.8</v>
      </c>
      <c r="G240" s="38">
        <v>52.31</v>
      </c>
      <c r="H240" s="38">
        <f t="shared" si="21"/>
        <v>2343.4899999999998</v>
      </c>
      <c r="I240" s="38">
        <f>H240*(1+$F$253)</f>
        <v>2934.5181779999998</v>
      </c>
    </row>
    <row r="241" spans="1:9">
      <c r="A241" s="35" t="s">
        <v>661</v>
      </c>
      <c r="B241" s="35" t="s">
        <v>662</v>
      </c>
      <c r="C241" s="36" t="s">
        <v>55</v>
      </c>
      <c r="D241" s="36" t="s">
        <v>86</v>
      </c>
      <c r="E241" s="37" t="s">
        <v>663</v>
      </c>
      <c r="F241" s="38">
        <v>94.8</v>
      </c>
      <c r="G241" s="38">
        <v>80.66</v>
      </c>
      <c r="H241" s="38">
        <f t="shared" si="21"/>
        <v>7646.57</v>
      </c>
      <c r="I241" s="38">
        <f>H241*(1+$F$253)</f>
        <v>9575.0349539999988</v>
      </c>
    </row>
    <row r="242" spans="1:9">
      <c r="A242" s="35" t="s">
        <v>664</v>
      </c>
      <c r="B242" s="35" t="s">
        <v>665</v>
      </c>
      <c r="C242" s="36" t="s">
        <v>55</v>
      </c>
      <c r="D242" s="36" t="s">
        <v>86</v>
      </c>
      <c r="E242" s="37" t="s">
        <v>666</v>
      </c>
      <c r="F242" s="38">
        <v>121.6</v>
      </c>
      <c r="G242" s="38">
        <v>217.08</v>
      </c>
      <c r="H242" s="38">
        <f t="shared" si="21"/>
        <v>26396.93</v>
      </c>
      <c r="I242" s="38">
        <f>H242*(1+$F$253)</f>
        <v>33054.235745999998</v>
      </c>
    </row>
    <row r="243" spans="1:9">
      <c r="A243" s="35" t="s">
        <v>667</v>
      </c>
      <c r="B243" s="35" t="s">
        <v>668</v>
      </c>
      <c r="C243" s="36" t="s">
        <v>55</v>
      </c>
      <c r="D243" s="36" t="s">
        <v>56</v>
      </c>
      <c r="E243" s="37" t="s">
        <v>669</v>
      </c>
      <c r="F243" s="38">
        <v>4</v>
      </c>
      <c r="G243" s="38">
        <v>51.35</v>
      </c>
      <c r="H243" s="38">
        <f t="shared" si="21"/>
        <v>205.4</v>
      </c>
      <c r="I243" s="38">
        <f>H243*(1+$F$253)</f>
        <v>257.20188000000002</v>
      </c>
    </row>
    <row r="244" spans="1:9">
      <c r="A244" s="35" t="s">
        <v>670</v>
      </c>
      <c r="B244" s="35" t="s">
        <v>671</v>
      </c>
      <c r="C244" s="36" t="s">
        <v>103</v>
      </c>
      <c r="D244" s="36" t="s">
        <v>56</v>
      </c>
      <c r="E244" s="37" t="s">
        <v>672</v>
      </c>
      <c r="F244" s="38">
        <v>12</v>
      </c>
      <c r="G244" s="38">
        <v>29.97</v>
      </c>
      <c r="H244" s="38">
        <f t="shared" si="21"/>
        <v>359.64</v>
      </c>
      <c r="I244" s="38">
        <f>H244*(1+$F$253)</f>
        <v>450.34120799999999</v>
      </c>
    </row>
    <row r="245" spans="1:9" ht="22.5">
      <c r="A245" s="35" t="s">
        <v>673</v>
      </c>
      <c r="B245" s="35" t="s">
        <v>674</v>
      </c>
      <c r="C245" s="36" t="s">
        <v>55</v>
      </c>
      <c r="D245" s="36" t="s">
        <v>56</v>
      </c>
      <c r="E245" s="37" t="s">
        <v>675</v>
      </c>
      <c r="F245" s="38">
        <v>23</v>
      </c>
      <c r="G245" s="38">
        <v>710.57</v>
      </c>
      <c r="H245" s="38">
        <f t="shared" si="21"/>
        <v>16343.11</v>
      </c>
      <c r="I245" s="38">
        <f>H245*(1+$F$253)</f>
        <v>20464.842342</v>
      </c>
    </row>
    <row r="246" spans="1:9">
      <c r="A246" s="35" t="s">
        <v>676</v>
      </c>
      <c r="B246" s="35" t="s">
        <v>677</v>
      </c>
      <c r="C246" s="36" t="s">
        <v>55</v>
      </c>
      <c r="D246" s="36" t="s">
        <v>99</v>
      </c>
      <c r="E246" s="37" t="s">
        <v>678</v>
      </c>
      <c r="F246" s="38">
        <v>63.73</v>
      </c>
      <c r="G246" s="38">
        <v>47.87</v>
      </c>
      <c r="H246" s="38">
        <f t="shared" si="21"/>
        <v>3050.76</v>
      </c>
      <c r="I246" s="38">
        <f>H246*(1+$F$253)</f>
        <v>3820.1616720000002</v>
      </c>
    </row>
    <row r="247" spans="1:9" ht="22.5">
      <c r="A247" s="35" t="s">
        <v>679</v>
      </c>
      <c r="B247" s="35" t="s">
        <v>680</v>
      </c>
      <c r="C247" s="36" t="s">
        <v>55</v>
      </c>
      <c r="D247" s="36" t="s">
        <v>99</v>
      </c>
      <c r="E247" s="37" t="s">
        <v>681</v>
      </c>
      <c r="F247" s="38">
        <v>25.93</v>
      </c>
      <c r="G247" s="38">
        <v>91.67</v>
      </c>
      <c r="H247" s="38">
        <f t="shared" si="21"/>
        <v>2377</v>
      </c>
      <c r="I247" s="38">
        <f>H247*(1+$F$253)</f>
        <v>2976.4794000000002</v>
      </c>
    </row>
    <row r="248" spans="1:9">
      <c r="A248" s="35" t="s">
        <v>682</v>
      </c>
      <c r="B248" s="35" t="s">
        <v>130</v>
      </c>
      <c r="C248" s="36" t="s">
        <v>85</v>
      </c>
      <c r="D248" s="36" t="s">
        <v>99</v>
      </c>
      <c r="E248" s="37" t="s">
        <v>131</v>
      </c>
      <c r="F248" s="38">
        <v>28.81</v>
      </c>
      <c r="G248" s="38">
        <v>29.02</v>
      </c>
      <c r="H248" s="38">
        <f t="shared" si="21"/>
        <v>836.07</v>
      </c>
      <c r="I248" s="38">
        <f>H248*(1+$F$253)</f>
        <v>1046.926854</v>
      </c>
    </row>
    <row r="249" spans="1:9">
      <c r="A249" s="35" t="s">
        <v>683</v>
      </c>
      <c r="B249" s="35" t="s">
        <v>133</v>
      </c>
      <c r="C249" s="36" t="s">
        <v>55</v>
      </c>
      <c r="D249" s="36" t="s">
        <v>99</v>
      </c>
      <c r="E249" s="37" t="s">
        <v>134</v>
      </c>
      <c r="F249" s="38">
        <v>45.08</v>
      </c>
      <c r="G249" s="38">
        <v>3.56</v>
      </c>
      <c r="H249" s="38">
        <f t="shared" si="21"/>
        <v>160.47999999999999</v>
      </c>
      <c r="I249" s="38">
        <f>H249*(1+$F$253)</f>
        <v>200.95305599999998</v>
      </c>
    </row>
    <row r="250" spans="1:9" ht="22.5">
      <c r="A250" s="35" t="s">
        <v>684</v>
      </c>
      <c r="B250" s="35" t="s">
        <v>136</v>
      </c>
      <c r="C250" s="36" t="s">
        <v>85</v>
      </c>
      <c r="D250" s="36" t="s">
        <v>137</v>
      </c>
      <c r="E250" s="37" t="s">
        <v>138</v>
      </c>
      <c r="F250" s="38">
        <v>766.38</v>
      </c>
      <c r="G250" s="38">
        <v>1.5</v>
      </c>
      <c r="H250" s="38">
        <f t="shared" si="21"/>
        <v>1149.57</v>
      </c>
      <c r="I250" s="38">
        <f>H250*(1+$F$253)</f>
        <v>1439.491554</v>
      </c>
    </row>
    <row r="251" spans="1:9">
      <c r="A251" s="35" t="s">
        <v>685</v>
      </c>
      <c r="B251" s="35" t="s">
        <v>686</v>
      </c>
      <c r="C251" s="36" t="s">
        <v>55</v>
      </c>
      <c r="D251" s="36" t="s">
        <v>56</v>
      </c>
      <c r="E251" s="37" t="s">
        <v>687</v>
      </c>
      <c r="F251" s="38">
        <v>1</v>
      </c>
      <c r="G251" s="38">
        <v>1338.88</v>
      </c>
      <c r="H251" s="38">
        <f t="shared" si="21"/>
        <v>1338.88</v>
      </c>
      <c r="I251" s="38">
        <f>H251*(1+$F$253)</f>
        <v>1676.5455360000001</v>
      </c>
    </row>
    <row r="252" spans="1:9" ht="15" customHeight="1">
      <c r="A252" s="202" t="str">
        <f>"TOTAL "&amp;B2</f>
        <v>TOTAL REFORMA ESPAÇO MULTIEVENTOS</v>
      </c>
      <c r="B252" s="202"/>
      <c r="C252" s="202"/>
      <c r="D252" s="202"/>
      <c r="E252" s="202"/>
      <c r="F252" s="64"/>
      <c r="G252" s="65"/>
      <c r="H252" s="66">
        <f>H7+H15+H28+H34+H48+H61+H69+H78+H102+H164+H167+H174+H179+H182+H186+H201+H211</f>
        <v>2822026.08</v>
      </c>
      <c r="I252" s="66"/>
    </row>
    <row r="253" spans="1:9" ht="15" customHeight="1">
      <c r="A253" s="203" t="s">
        <v>35</v>
      </c>
      <c r="B253" s="203"/>
      <c r="C253" s="203"/>
      <c r="D253" s="203"/>
      <c r="E253" s="203"/>
      <c r="F253" s="67">
        <v>0.25219999999999998</v>
      </c>
      <c r="G253" s="68"/>
      <c r="H253" s="66">
        <f>+H252*F253</f>
        <v>711714.97737599991</v>
      </c>
      <c r="I253" s="66"/>
    </row>
    <row r="254" spans="1:9" ht="15" customHeight="1">
      <c r="A254" s="202" t="s">
        <v>36</v>
      </c>
      <c r="B254" s="202"/>
      <c r="C254" s="202"/>
      <c r="D254" s="202"/>
      <c r="E254" s="202"/>
      <c r="F254" s="64"/>
      <c r="G254" s="65"/>
      <c r="H254" s="66">
        <f>+H252+H253</f>
        <v>3533741.0573760001</v>
      </c>
      <c r="I254" s="66">
        <f>I7+I15+I28+I34+I48+I61+I69+I78+I102+I164+I167+I174+I179+I182+I186+I201+I211</f>
        <v>3533741.0573760001</v>
      </c>
    </row>
  </sheetData>
  <autoFilter ref="A6:I254"/>
  <mergeCells count="9">
    <mergeCell ref="A252:E252"/>
    <mergeCell ref="A253:E253"/>
    <mergeCell ref="A254:E254"/>
    <mergeCell ref="B1:I1"/>
    <mergeCell ref="B2:I2"/>
    <mergeCell ref="B3:I3"/>
    <mergeCell ref="B4:I4"/>
    <mergeCell ref="B5:F5"/>
    <mergeCell ref="G5:I5"/>
  </mergeCells>
  <printOptions horizontalCentered="1"/>
  <pageMargins left="0.62986111111111098" right="0.47222222222222199" top="0.86597222222222203" bottom="0.47222222222222199" header="0.196527777777778" footer="0.196527777777778"/>
  <pageSetup paperSize="9" scale="84" firstPageNumber="0" fitToHeight="0" orientation="landscape" horizontalDpi="300" verticalDpi="300" r:id="rId1"/>
  <headerFooter>
    <oddHeader>&amp;L&amp;F</oddHeader>
    <oddFooter>&amp;CPlanilha Sintética&amp;R&amp;P/&amp;N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0:C55"/>
  <sheetViews>
    <sheetView zoomScale="140" zoomScaleNormal="140" workbookViewId="0">
      <selection activeCell="H13" sqref="H13"/>
    </sheetView>
  </sheetViews>
  <sheetFormatPr defaultRowHeight="15"/>
  <cols>
    <col min="3" max="3" width="10.5" bestFit="1" customWidth="1"/>
  </cols>
  <sheetData>
    <row r="30" spans="2:3">
      <c r="B30" s="43"/>
      <c r="C30" s="192"/>
    </row>
    <row r="52" ht="409.6" customHeight="1"/>
    <row r="53" ht="409.6" customHeight="1"/>
    <row r="54" ht="409.6" customHeight="1"/>
    <row r="55" ht="409.6" customHeight="1"/>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39"/>
  <sheetViews>
    <sheetView view="pageBreakPreview" topLeftCell="A461" zoomScale="115" zoomScaleNormal="100" zoomScalePageLayoutView="115" workbookViewId="0">
      <selection activeCell="E473" sqref="E473"/>
    </sheetView>
  </sheetViews>
  <sheetFormatPr defaultRowHeight="15"/>
  <cols>
    <col min="1" max="1" width="3.19921875" customWidth="1"/>
    <col min="2" max="2" width="4.09765625" customWidth="1"/>
    <col min="3" max="3" width="7.3984375" customWidth="1"/>
    <col min="4" max="4" width="3.09765625" customWidth="1"/>
    <col min="5" max="5" width="6.19921875" customWidth="1"/>
    <col min="6" max="6" width="3.19921875" customWidth="1"/>
    <col min="7" max="7" width="37.3984375" customWidth="1"/>
    <col min="8" max="8" width="5.8984375" customWidth="1"/>
    <col min="9" max="9" width="10.19921875" customWidth="1"/>
    <col min="10" max="10" width="5.59765625" style="4" customWidth="1"/>
    <col min="11" max="11" width="2.296875" style="4" customWidth="1"/>
    <col min="12" max="12" width="9.09765625" style="4" customWidth="1"/>
    <col min="13" max="1025" width="11.19921875" customWidth="1"/>
  </cols>
  <sheetData>
    <row r="1" spans="1:12" s="6" customFormat="1" ht="15" customHeight="1">
      <c r="A1" s="213" t="s">
        <v>0</v>
      </c>
      <c r="B1" s="213"/>
      <c r="C1" s="213"/>
      <c r="D1" s="199" t="str">
        <f>SINTÉTICA!B1</f>
        <v>IFAL – INSTITUTO FEDERAL DE EDUCAÇÃO, CIÊNCIA E TECNOLOGIA - ALAGOAS</v>
      </c>
      <c r="E1" s="199"/>
      <c r="F1" s="199"/>
      <c r="G1" s="199"/>
      <c r="H1" s="199"/>
      <c r="I1" s="199"/>
      <c r="J1" s="199"/>
      <c r="K1" s="199"/>
      <c r="L1" s="199"/>
    </row>
    <row r="2" spans="1:12" s="6" customFormat="1" ht="15" customHeight="1">
      <c r="A2" s="213" t="s">
        <v>1</v>
      </c>
      <c r="B2" s="213"/>
      <c r="C2" s="213"/>
      <c r="D2" s="199" t="str">
        <f>SINTÉTICA!B2</f>
        <v>REFORMA ESPAÇO MULTIEVENTOS</v>
      </c>
      <c r="E2" s="199"/>
      <c r="F2" s="199"/>
      <c r="G2" s="199"/>
      <c r="H2" s="199"/>
      <c r="I2" s="199"/>
      <c r="J2" s="199"/>
      <c r="K2" s="199"/>
      <c r="L2" s="199"/>
    </row>
    <row r="3" spans="1:12" s="6" customFormat="1" ht="15" customHeight="1">
      <c r="A3" s="213" t="s">
        <v>2</v>
      </c>
      <c r="B3" s="213"/>
      <c r="C3" s="213"/>
      <c r="D3" s="199" t="s">
        <v>688</v>
      </c>
      <c r="E3" s="199"/>
      <c r="F3" s="199"/>
      <c r="G3" s="199"/>
      <c r="H3" s="199"/>
      <c r="I3" s="199"/>
      <c r="J3" s="199"/>
      <c r="K3" s="199"/>
      <c r="L3" s="199"/>
    </row>
    <row r="4" spans="1:12" s="6" customFormat="1" ht="14.25" customHeight="1">
      <c r="A4" s="213" t="s">
        <v>4</v>
      </c>
      <c r="B4" s="213"/>
      <c r="C4" s="213"/>
      <c r="D4" s="204" t="str">
        <f>SINTÉTICA!B4</f>
        <v>SINAPI-AL 05/2018_Com Desoneração - ORSE-SE 04/2018</v>
      </c>
      <c r="E4" s="204"/>
      <c r="F4" s="204"/>
      <c r="G4" s="204"/>
      <c r="H4" s="204"/>
      <c r="I4" s="204"/>
      <c r="J4" s="204"/>
      <c r="K4" s="204"/>
      <c r="L4" s="204"/>
    </row>
    <row r="5" spans="1:12" s="6" customFormat="1" ht="14.25" customHeight="1">
      <c r="A5" s="213" t="s">
        <v>5</v>
      </c>
      <c r="B5" s="213"/>
      <c r="C5" s="213"/>
      <c r="D5" s="200" t="str">
        <f>SINTÉTICA!B5</f>
        <v>ENCARGOS SOCIAIS : HORISTA= 86,19% | MENSALISTA= 47,54%</v>
      </c>
      <c r="E5" s="200"/>
      <c r="F5" s="200"/>
      <c r="G5" s="200"/>
      <c r="H5" s="200"/>
      <c r="I5" s="200"/>
      <c r="J5" s="200"/>
      <c r="K5" s="214" t="str">
        <f>SINTÉTICA!G5</f>
        <v>DATA: 08/02/2019</v>
      </c>
      <c r="L5" s="214"/>
    </row>
    <row r="6" spans="1:12" ht="17.25" customHeight="1">
      <c r="A6" s="69" t="s">
        <v>689</v>
      </c>
      <c r="B6" s="215" t="s">
        <v>43</v>
      </c>
      <c r="C6" s="215"/>
      <c r="D6" s="69" t="s">
        <v>45</v>
      </c>
      <c r="E6" s="215" t="s">
        <v>690</v>
      </c>
      <c r="F6" s="215"/>
      <c r="G6" s="215"/>
      <c r="H6" s="215"/>
      <c r="I6" s="215"/>
      <c r="J6" s="215"/>
      <c r="K6" s="215"/>
      <c r="L6" s="70" t="s">
        <v>691</v>
      </c>
    </row>
    <row r="7" spans="1:12" ht="2.85" customHeight="1">
      <c r="A7" s="71"/>
      <c r="B7" s="72"/>
      <c r="C7" s="72"/>
      <c r="D7" s="72"/>
      <c r="E7" s="72"/>
      <c r="F7" s="72"/>
      <c r="G7" s="72"/>
      <c r="H7" s="72"/>
      <c r="I7" s="72"/>
      <c r="J7" s="73"/>
      <c r="K7" s="73"/>
      <c r="L7" s="73"/>
    </row>
    <row r="8" spans="1:12" ht="17.45" customHeight="1">
      <c r="A8" s="212" t="s">
        <v>692</v>
      </c>
      <c r="B8" s="212"/>
      <c r="C8" s="212"/>
      <c r="D8" s="212"/>
      <c r="E8" s="212"/>
      <c r="F8" s="212"/>
      <c r="G8" s="212"/>
      <c r="H8" s="74"/>
      <c r="I8" s="74"/>
      <c r="J8" s="75"/>
      <c r="K8" s="75"/>
      <c r="L8" s="75"/>
    </row>
    <row r="9" spans="1:12" ht="15.4" customHeight="1">
      <c r="A9" s="205" t="s">
        <v>693</v>
      </c>
      <c r="B9" s="205"/>
      <c r="C9" s="36" t="s">
        <v>59</v>
      </c>
      <c r="D9" s="35" t="s">
        <v>56</v>
      </c>
      <c r="E9" s="211" t="s">
        <v>60</v>
      </c>
      <c r="F9" s="211"/>
      <c r="G9" s="211"/>
      <c r="H9" s="211"/>
      <c r="I9" s="211"/>
      <c r="J9" s="211"/>
      <c r="K9" s="75"/>
      <c r="L9" s="75"/>
    </row>
    <row r="10" spans="1:12" ht="15" customHeight="1">
      <c r="A10" s="74"/>
      <c r="B10" s="205" t="s">
        <v>698</v>
      </c>
      <c r="C10" s="205"/>
      <c r="D10" s="205"/>
      <c r="E10" s="76">
        <v>40</v>
      </c>
      <c r="F10" s="36" t="s">
        <v>581</v>
      </c>
      <c r="G10" s="205" t="s">
        <v>699</v>
      </c>
      <c r="H10" s="205"/>
      <c r="I10" s="206">
        <v>28.57</v>
      </c>
      <c r="J10" s="206"/>
      <c r="K10" s="207">
        <v>1142.8</v>
      </c>
      <c r="L10" s="207"/>
    </row>
    <row r="11" spans="1:12" ht="15.4" customHeight="1">
      <c r="A11" s="74"/>
      <c r="B11" s="205" t="s">
        <v>700</v>
      </c>
      <c r="C11" s="205"/>
      <c r="D11" s="205"/>
      <c r="E11" s="76">
        <v>40</v>
      </c>
      <c r="F11" s="36" t="s">
        <v>581</v>
      </c>
      <c r="G11" s="205" t="s">
        <v>701</v>
      </c>
      <c r="H11" s="205"/>
      <c r="I11" s="206">
        <v>79.47</v>
      </c>
      <c r="J11" s="206"/>
      <c r="K11" s="210">
        <v>3178.8</v>
      </c>
      <c r="L11" s="210"/>
    </row>
    <row r="12" spans="1:12" ht="22.15" customHeight="1">
      <c r="A12" s="74"/>
      <c r="B12" s="74"/>
      <c r="C12" s="74"/>
      <c r="D12" s="74"/>
      <c r="E12" s="74"/>
      <c r="F12" s="74"/>
      <c r="G12" s="208" t="s">
        <v>696</v>
      </c>
      <c r="H12" s="208"/>
      <c r="I12" s="208"/>
      <c r="J12" s="209">
        <v>4321.6000000000004</v>
      </c>
      <c r="K12" s="209"/>
      <c r="L12" s="209"/>
    </row>
    <row r="13" spans="1:12" ht="21.4" customHeight="1">
      <c r="A13" s="205" t="s">
        <v>697</v>
      </c>
      <c r="B13" s="205"/>
      <c r="C13" s="36" t="s">
        <v>62</v>
      </c>
      <c r="D13" s="35" t="s">
        <v>56</v>
      </c>
      <c r="E13" s="211" t="s">
        <v>63</v>
      </c>
      <c r="F13" s="211"/>
      <c r="G13" s="211"/>
      <c r="H13" s="211"/>
      <c r="I13" s="211"/>
      <c r="J13" s="211"/>
      <c r="K13" s="75"/>
      <c r="L13" s="75"/>
    </row>
    <row r="14" spans="1:12" ht="21.4" customHeight="1">
      <c r="A14" s="74"/>
      <c r="B14" s="205" t="s">
        <v>698</v>
      </c>
      <c r="C14" s="205"/>
      <c r="D14" s="205"/>
      <c r="E14" s="76">
        <v>40</v>
      </c>
      <c r="F14" s="36" t="s">
        <v>581</v>
      </c>
      <c r="G14" s="205" t="s">
        <v>699</v>
      </c>
      <c r="H14" s="205"/>
      <c r="I14" s="206">
        <v>28.57</v>
      </c>
      <c r="J14" s="206"/>
      <c r="K14" s="207">
        <v>1142.8</v>
      </c>
      <c r="L14" s="207"/>
    </row>
    <row r="15" spans="1:12" ht="15.4" customHeight="1">
      <c r="A15" s="74"/>
      <c r="B15" s="205" t="s">
        <v>700</v>
      </c>
      <c r="C15" s="205"/>
      <c r="D15" s="205"/>
      <c r="E15" s="76">
        <v>30</v>
      </c>
      <c r="F15" s="36" t="s">
        <v>581</v>
      </c>
      <c r="G15" s="205" t="s">
        <v>701</v>
      </c>
      <c r="H15" s="205"/>
      <c r="I15" s="206">
        <v>79.47</v>
      </c>
      <c r="J15" s="206"/>
      <c r="K15" s="207">
        <v>2384.1</v>
      </c>
      <c r="L15" s="207"/>
    </row>
    <row r="16" spans="1:12" ht="22.15" customHeight="1">
      <c r="A16" s="74"/>
      <c r="B16" s="205" t="s">
        <v>703</v>
      </c>
      <c r="C16" s="205"/>
      <c r="D16" s="205"/>
      <c r="E16" s="76">
        <v>1</v>
      </c>
      <c r="F16" s="36" t="s">
        <v>56</v>
      </c>
      <c r="G16" s="205" t="s">
        <v>57</v>
      </c>
      <c r="H16" s="205"/>
      <c r="I16" s="206">
        <v>81.53</v>
      </c>
      <c r="J16" s="206"/>
      <c r="K16" s="207">
        <v>81.53</v>
      </c>
      <c r="L16" s="207"/>
    </row>
    <row r="17" spans="1:12" ht="21.4" customHeight="1">
      <c r="A17" s="74"/>
      <c r="B17" s="205" t="s">
        <v>704</v>
      </c>
      <c r="C17" s="205"/>
      <c r="D17" s="205"/>
      <c r="E17" s="76">
        <v>12</v>
      </c>
      <c r="F17" s="36" t="s">
        <v>56</v>
      </c>
      <c r="G17" s="205" t="s">
        <v>705</v>
      </c>
      <c r="H17" s="205"/>
      <c r="I17" s="206">
        <v>16.25</v>
      </c>
      <c r="J17" s="206"/>
      <c r="K17" s="207">
        <v>195</v>
      </c>
      <c r="L17" s="207"/>
    </row>
    <row r="18" spans="1:12" ht="21.4" customHeight="1">
      <c r="A18" s="74"/>
      <c r="B18" s="205" t="s">
        <v>706</v>
      </c>
      <c r="C18" s="205"/>
      <c r="D18" s="205"/>
      <c r="E18" s="76">
        <v>16</v>
      </c>
      <c r="F18" s="36" t="s">
        <v>56</v>
      </c>
      <c r="G18" s="205" t="s">
        <v>707</v>
      </c>
      <c r="H18" s="205"/>
      <c r="I18" s="206">
        <v>16.25</v>
      </c>
      <c r="J18" s="206"/>
      <c r="K18" s="210">
        <v>260</v>
      </c>
      <c r="L18" s="210"/>
    </row>
    <row r="19" spans="1:12" ht="21.4" customHeight="1">
      <c r="A19" s="74"/>
      <c r="B19" s="74"/>
      <c r="C19" s="74"/>
      <c r="D19" s="74"/>
      <c r="E19" s="74"/>
      <c r="F19" s="74"/>
      <c r="G19" s="208" t="s">
        <v>696</v>
      </c>
      <c r="H19" s="208"/>
      <c r="I19" s="208"/>
      <c r="J19" s="209">
        <v>4063.43</v>
      </c>
      <c r="K19" s="209"/>
      <c r="L19" s="209"/>
    </row>
    <row r="20" spans="1:12" ht="15.2" customHeight="1">
      <c r="A20" s="205" t="s">
        <v>702</v>
      </c>
      <c r="B20" s="205"/>
      <c r="C20" s="36" t="s">
        <v>65</v>
      </c>
      <c r="D20" s="35" t="s">
        <v>56</v>
      </c>
      <c r="E20" s="211" t="s">
        <v>66</v>
      </c>
      <c r="F20" s="211"/>
      <c r="G20" s="211"/>
      <c r="H20" s="211"/>
      <c r="I20" s="211"/>
      <c r="J20" s="211"/>
      <c r="K20" s="75"/>
      <c r="L20" s="75"/>
    </row>
    <row r="21" spans="1:12" ht="15.2" customHeight="1">
      <c r="A21" s="74"/>
      <c r="B21" s="205" t="s">
        <v>698</v>
      </c>
      <c r="C21" s="205"/>
      <c r="D21" s="205"/>
      <c r="E21" s="76">
        <v>24</v>
      </c>
      <c r="F21" s="36" t="s">
        <v>581</v>
      </c>
      <c r="G21" s="205" t="s">
        <v>699</v>
      </c>
      <c r="H21" s="205"/>
      <c r="I21" s="206">
        <v>28.57</v>
      </c>
      <c r="J21" s="206"/>
      <c r="K21" s="207">
        <v>685.68</v>
      </c>
      <c r="L21" s="207"/>
    </row>
    <row r="22" spans="1:12" ht="15.4" customHeight="1">
      <c r="A22" s="74"/>
      <c r="B22" s="205" t="s">
        <v>700</v>
      </c>
      <c r="C22" s="205"/>
      <c r="D22" s="205"/>
      <c r="E22" s="76">
        <v>16</v>
      </c>
      <c r="F22" s="36" t="s">
        <v>581</v>
      </c>
      <c r="G22" s="205" t="s">
        <v>701</v>
      </c>
      <c r="H22" s="205"/>
      <c r="I22" s="206">
        <v>79.47</v>
      </c>
      <c r="J22" s="206"/>
      <c r="K22" s="207">
        <v>1271.52</v>
      </c>
      <c r="L22" s="207"/>
    </row>
    <row r="23" spans="1:12" ht="22.15" customHeight="1">
      <c r="A23" s="74"/>
      <c r="B23" s="205" t="s">
        <v>703</v>
      </c>
      <c r="C23" s="205"/>
      <c r="D23" s="205"/>
      <c r="E23" s="76">
        <v>1</v>
      </c>
      <c r="F23" s="36" t="s">
        <v>56</v>
      </c>
      <c r="G23" s="205" t="s">
        <v>57</v>
      </c>
      <c r="H23" s="205"/>
      <c r="I23" s="206">
        <v>81.53</v>
      </c>
      <c r="J23" s="206"/>
      <c r="K23" s="207">
        <v>81.53</v>
      </c>
      <c r="L23" s="207"/>
    </row>
    <row r="24" spans="1:12" ht="21.4" customHeight="1">
      <c r="A24" s="74"/>
      <c r="B24" s="205" t="s">
        <v>704</v>
      </c>
      <c r="C24" s="205"/>
      <c r="D24" s="205"/>
      <c r="E24" s="76">
        <v>4</v>
      </c>
      <c r="F24" s="36" t="s">
        <v>56</v>
      </c>
      <c r="G24" s="205" t="s">
        <v>705</v>
      </c>
      <c r="H24" s="205"/>
      <c r="I24" s="206">
        <v>16.25</v>
      </c>
      <c r="J24" s="206"/>
      <c r="K24" s="210">
        <v>65</v>
      </c>
      <c r="L24" s="210"/>
    </row>
    <row r="25" spans="1:12" ht="21.4" customHeight="1">
      <c r="A25" s="74"/>
      <c r="B25" s="74"/>
      <c r="C25" s="74"/>
      <c r="D25" s="74"/>
      <c r="E25" s="74"/>
      <c r="F25" s="74"/>
      <c r="G25" s="208" t="s">
        <v>696</v>
      </c>
      <c r="H25" s="208"/>
      <c r="I25" s="208"/>
      <c r="J25" s="209">
        <v>2103.73</v>
      </c>
      <c r="K25" s="209"/>
      <c r="L25" s="209"/>
    </row>
    <row r="26" spans="1:12" ht="21.4" customHeight="1">
      <c r="A26" s="205" t="s">
        <v>708</v>
      </c>
      <c r="B26" s="205"/>
      <c r="C26" s="36" t="s">
        <v>68</v>
      </c>
      <c r="D26" s="35" t="s">
        <v>56</v>
      </c>
      <c r="E26" s="211" t="s">
        <v>69</v>
      </c>
      <c r="F26" s="211"/>
      <c r="G26" s="211"/>
      <c r="H26" s="211"/>
      <c r="I26" s="211"/>
      <c r="J26" s="211"/>
      <c r="K26" s="75"/>
      <c r="L26" s="75"/>
    </row>
    <row r="27" spans="1:12" ht="15.2" customHeight="1">
      <c r="A27" s="74"/>
      <c r="B27" s="205" t="s">
        <v>698</v>
      </c>
      <c r="C27" s="205"/>
      <c r="D27" s="205"/>
      <c r="E27" s="76">
        <v>24</v>
      </c>
      <c r="F27" s="36" t="s">
        <v>581</v>
      </c>
      <c r="G27" s="205" t="s">
        <v>699</v>
      </c>
      <c r="H27" s="205"/>
      <c r="I27" s="206">
        <v>28.57</v>
      </c>
      <c r="J27" s="206"/>
      <c r="K27" s="207">
        <v>685.68</v>
      </c>
      <c r="L27" s="207"/>
    </row>
    <row r="28" spans="1:12" ht="15.4" customHeight="1">
      <c r="A28" s="74"/>
      <c r="B28" s="205" t="s">
        <v>700</v>
      </c>
      <c r="C28" s="205"/>
      <c r="D28" s="205"/>
      <c r="E28" s="76">
        <v>16</v>
      </c>
      <c r="F28" s="36" t="s">
        <v>581</v>
      </c>
      <c r="G28" s="205" t="s">
        <v>701</v>
      </c>
      <c r="H28" s="205"/>
      <c r="I28" s="206">
        <v>79.47</v>
      </c>
      <c r="J28" s="206"/>
      <c r="K28" s="207">
        <v>1271.52</v>
      </c>
      <c r="L28" s="207"/>
    </row>
    <row r="29" spans="1:12" ht="22.15" customHeight="1">
      <c r="A29" s="74"/>
      <c r="B29" s="205" t="s">
        <v>703</v>
      </c>
      <c r="C29" s="205"/>
      <c r="D29" s="205"/>
      <c r="E29" s="76">
        <v>1</v>
      </c>
      <c r="F29" s="36" t="s">
        <v>56</v>
      </c>
      <c r="G29" s="205" t="s">
        <v>57</v>
      </c>
      <c r="H29" s="205"/>
      <c r="I29" s="206">
        <v>81.53</v>
      </c>
      <c r="J29" s="206"/>
      <c r="K29" s="207">
        <v>81.53</v>
      </c>
      <c r="L29" s="207"/>
    </row>
    <row r="30" spans="1:12" ht="21.4" customHeight="1">
      <c r="A30" s="74"/>
      <c r="B30" s="205" t="s">
        <v>704</v>
      </c>
      <c r="C30" s="205"/>
      <c r="D30" s="205"/>
      <c r="E30" s="76">
        <v>4</v>
      </c>
      <c r="F30" s="36" t="s">
        <v>56</v>
      </c>
      <c r="G30" s="205" t="s">
        <v>705</v>
      </c>
      <c r="H30" s="205"/>
      <c r="I30" s="206">
        <v>16.25</v>
      </c>
      <c r="J30" s="206"/>
      <c r="K30" s="210">
        <v>65</v>
      </c>
      <c r="L30" s="210"/>
    </row>
    <row r="31" spans="1:12" ht="21.4" customHeight="1">
      <c r="A31" s="74"/>
      <c r="B31" s="74"/>
      <c r="C31" s="74"/>
      <c r="D31" s="74"/>
      <c r="E31" s="74"/>
      <c r="F31" s="74"/>
      <c r="G31" s="208" t="s">
        <v>696</v>
      </c>
      <c r="H31" s="208"/>
      <c r="I31" s="208"/>
      <c r="J31" s="209">
        <v>2103.73</v>
      </c>
      <c r="K31" s="209"/>
      <c r="L31" s="209"/>
    </row>
    <row r="32" spans="1:12" ht="21.4" customHeight="1">
      <c r="A32" s="205" t="s">
        <v>709</v>
      </c>
      <c r="B32" s="205"/>
      <c r="C32" s="36" t="s">
        <v>71</v>
      </c>
      <c r="D32" s="35" t="s">
        <v>56</v>
      </c>
      <c r="E32" s="211" t="s">
        <v>72</v>
      </c>
      <c r="F32" s="211"/>
      <c r="G32" s="211"/>
      <c r="H32" s="211"/>
      <c r="I32" s="211"/>
      <c r="J32" s="211"/>
      <c r="K32" s="75"/>
      <c r="L32" s="75"/>
    </row>
    <row r="33" spans="1:12" ht="15.2" customHeight="1">
      <c r="A33" s="74"/>
      <c r="B33" s="205" t="s">
        <v>698</v>
      </c>
      <c r="C33" s="205"/>
      <c r="D33" s="205"/>
      <c r="E33" s="76">
        <v>30</v>
      </c>
      <c r="F33" s="36" t="s">
        <v>581</v>
      </c>
      <c r="G33" s="205" t="s">
        <v>699</v>
      </c>
      <c r="H33" s="205"/>
      <c r="I33" s="206">
        <v>28.57</v>
      </c>
      <c r="J33" s="206"/>
      <c r="K33" s="207">
        <v>857.1</v>
      </c>
      <c r="L33" s="207"/>
    </row>
    <row r="34" spans="1:12" ht="15.4" customHeight="1">
      <c r="A34" s="74"/>
      <c r="B34" s="205" t="s">
        <v>700</v>
      </c>
      <c r="C34" s="205"/>
      <c r="D34" s="205"/>
      <c r="E34" s="76">
        <v>24</v>
      </c>
      <c r="F34" s="36" t="s">
        <v>581</v>
      </c>
      <c r="G34" s="205" t="s">
        <v>701</v>
      </c>
      <c r="H34" s="205"/>
      <c r="I34" s="206">
        <v>79.47</v>
      </c>
      <c r="J34" s="206"/>
      <c r="K34" s="207">
        <v>1907.28</v>
      </c>
      <c r="L34" s="207"/>
    </row>
    <row r="35" spans="1:12" ht="31.7" customHeight="1">
      <c r="A35" s="74"/>
      <c r="B35" s="205" t="s">
        <v>703</v>
      </c>
      <c r="C35" s="205"/>
      <c r="D35" s="205"/>
      <c r="E35" s="76">
        <v>1</v>
      </c>
      <c r="F35" s="36" t="s">
        <v>56</v>
      </c>
      <c r="G35" s="205" t="s">
        <v>57</v>
      </c>
      <c r="H35" s="205"/>
      <c r="I35" s="206">
        <v>81.53</v>
      </c>
      <c r="J35" s="206"/>
      <c r="K35" s="207">
        <v>81.53</v>
      </c>
      <c r="L35" s="207"/>
    </row>
    <row r="36" spans="1:12" ht="21.4" customHeight="1">
      <c r="A36" s="74"/>
      <c r="B36" s="205" t="s">
        <v>704</v>
      </c>
      <c r="C36" s="205"/>
      <c r="D36" s="205"/>
      <c r="E36" s="76">
        <v>4</v>
      </c>
      <c r="F36" s="36" t="s">
        <v>56</v>
      </c>
      <c r="G36" s="205" t="s">
        <v>705</v>
      </c>
      <c r="H36" s="205"/>
      <c r="I36" s="206">
        <v>16.25</v>
      </c>
      <c r="J36" s="206"/>
      <c r="K36" s="210">
        <v>65</v>
      </c>
      <c r="L36" s="210"/>
    </row>
    <row r="37" spans="1:12" ht="21.4" customHeight="1">
      <c r="A37" s="74"/>
      <c r="B37" s="74"/>
      <c r="C37" s="74"/>
      <c r="D37" s="74"/>
      <c r="E37" s="74"/>
      <c r="F37" s="74"/>
      <c r="G37" s="208" t="s">
        <v>696</v>
      </c>
      <c r="H37" s="208"/>
      <c r="I37" s="208"/>
      <c r="J37" s="209">
        <v>2910.91</v>
      </c>
      <c r="K37" s="209"/>
      <c r="L37" s="209"/>
    </row>
    <row r="38" spans="1:12" ht="21.4" customHeight="1">
      <c r="A38" s="205" t="s">
        <v>710</v>
      </c>
      <c r="B38" s="205"/>
      <c r="C38" s="36" t="s">
        <v>74</v>
      </c>
      <c r="D38" s="35" t="s">
        <v>56</v>
      </c>
      <c r="E38" s="211" t="s">
        <v>75</v>
      </c>
      <c r="F38" s="211"/>
      <c r="G38" s="211"/>
      <c r="H38" s="211"/>
      <c r="I38" s="211"/>
      <c r="J38" s="211"/>
      <c r="K38" s="75"/>
      <c r="L38" s="75"/>
    </row>
    <row r="39" spans="1:12" ht="15.2" customHeight="1">
      <c r="A39" s="74"/>
      <c r="B39" s="205" t="s">
        <v>698</v>
      </c>
      <c r="C39" s="205"/>
      <c r="D39" s="205"/>
      <c r="E39" s="76">
        <v>20</v>
      </c>
      <c r="F39" s="36" t="s">
        <v>581</v>
      </c>
      <c r="G39" s="205" t="s">
        <v>699</v>
      </c>
      <c r="H39" s="205"/>
      <c r="I39" s="206">
        <v>28.57</v>
      </c>
      <c r="J39" s="206"/>
      <c r="K39" s="207">
        <v>571.4</v>
      </c>
      <c r="L39" s="207"/>
    </row>
    <row r="40" spans="1:12" ht="15.4" customHeight="1">
      <c r="A40" s="74"/>
      <c r="B40" s="205" t="s">
        <v>700</v>
      </c>
      <c r="C40" s="205"/>
      <c r="D40" s="205"/>
      <c r="E40" s="76">
        <v>12</v>
      </c>
      <c r="F40" s="36" t="s">
        <v>581</v>
      </c>
      <c r="G40" s="205" t="s">
        <v>701</v>
      </c>
      <c r="H40" s="205"/>
      <c r="I40" s="206">
        <v>79.47</v>
      </c>
      <c r="J40" s="206"/>
      <c r="K40" s="207">
        <v>953.64</v>
      </c>
      <c r="L40" s="207"/>
    </row>
    <row r="41" spans="1:12" ht="22.15" customHeight="1">
      <c r="A41" s="74"/>
      <c r="B41" s="205" t="s">
        <v>703</v>
      </c>
      <c r="C41" s="205"/>
      <c r="D41" s="205"/>
      <c r="E41" s="76">
        <v>1</v>
      </c>
      <c r="F41" s="36" t="s">
        <v>56</v>
      </c>
      <c r="G41" s="205" t="s">
        <v>57</v>
      </c>
      <c r="H41" s="205"/>
      <c r="I41" s="206">
        <v>81.53</v>
      </c>
      <c r="J41" s="206"/>
      <c r="K41" s="207">
        <v>81.53</v>
      </c>
      <c r="L41" s="207"/>
    </row>
    <row r="42" spans="1:12" ht="21.4" customHeight="1">
      <c r="A42" s="74"/>
      <c r="B42" s="205" t="s">
        <v>704</v>
      </c>
      <c r="C42" s="205"/>
      <c r="D42" s="205"/>
      <c r="E42" s="76">
        <v>2</v>
      </c>
      <c r="F42" s="36" t="s">
        <v>56</v>
      </c>
      <c r="G42" s="205" t="s">
        <v>705</v>
      </c>
      <c r="H42" s="205"/>
      <c r="I42" s="206">
        <v>16.25</v>
      </c>
      <c r="J42" s="206"/>
      <c r="K42" s="210">
        <v>32.5</v>
      </c>
      <c r="L42" s="210"/>
    </row>
    <row r="43" spans="1:12" ht="21.4" customHeight="1">
      <c r="A43" s="74"/>
      <c r="B43" s="74"/>
      <c r="C43" s="74"/>
      <c r="D43" s="74"/>
      <c r="E43" s="74"/>
      <c r="F43" s="74"/>
      <c r="G43" s="208" t="s">
        <v>696</v>
      </c>
      <c r="H43" s="208"/>
      <c r="I43" s="208"/>
      <c r="J43" s="209">
        <v>1639.07</v>
      </c>
      <c r="K43" s="209"/>
      <c r="L43" s="209"/>
    </row>
    <row r="44" spans="1:12" ht="21.4" customHeight="1">
      <c r="A44" s="205" t="s">
        <v>711</v>
      </c>
      <c r="B44" s="205"/>
      <c r="C44" s="36" t="s">
        <v>76</v>
      </c>
      <c r="D44" s="35" t="s">
        <v>56</v>
      </c>
      <c r="E44" s="211" t="s">
        <v>77</v>
      </c>
      <c r="F44" s="211"/>
      <c r="G44" s="211"/>
      <c r="H44" s="211"/>
      <c r="I44" s="211"/>
      <c r="J44" s="211"/>
      <c r="K44" s="75"/>
      <c r="L44" s="75"/>
    </row>
    <row r="45" spans="1:12" ht="15.2" customHeight="1">
      <c r="A45" s="74"/>
      <c r="B45" s="205" t="s">
        <v>698</v>
      </c>
      <c r="C45" s="205"/>
      <c r="D45" s="205"/>
      <c r="E45" s="76">
        <v>40</v>
      </c>
      <c r="F45" s="36" t="s">
        <v>581</v>
      </c>
      <c r="G45" s="205" t="s">
        <v>699</v>
      </c>
      <c r="H45" s="205"/>
      <c r="I45" s="206">
        <v>28.57</v>
      </c>
      <c r="J45" s="206"/>
      <c r="K45" s="207">
        <v>1142.8</v>
      </c>
      <c r="L45" s="207"/>
    </row>
    <row r="46" spans="1:12" ht="15.4" customHeight="1">
      <c r="A46" s="74"/>
      <c r="B46" s="205" t="s">
        <v>700</v>
      </c>
      <c r="C46" s="205"/>
      <c r="D46" s="205"/>
      <c r="E46" s="76">
        <v>36</v>
      </c>
      <c r="F46" s="36" t="s">
        <v>581</v>
      </c>
      <c r="G46" s="205" t="s">
        <v>701</v>
      </c>
      <c r="H46" s="205"/>
      <c r="I46" s="206">
        <v>79.47</v>
      </c>
      <c r="J46" s="206"/>
      <c r="K46" s="210">
        <v>2860.92</v>
      </c>
      <c r="L46" s="210"/>
    </row>
    <row r="47" spans="1:12" ht="22.15" customHeight="1">
      <c r="A47" s="74"/>
      <c r="B47" s="74"/>
      <c r="C47" s="74"/>
      <c r="D47" s="74"/>
      <c r="E47" s="74"/>
      <c r="F47" s="74"/>
      <c r="G47" s="208" t="s">
        <v>696</v>
      </c>
      <c r="H47" s="208"/>
      <c r="I47" s="208"/>
      <c r="J47" s="209">
        <v>4003.72</v>
      </c>
      <c r="K47" s="209"/>
      <c r="L47" s="209"/>
    </row>
    <row r="48" spans="1:12" ht="21.4" customHeight="1">
      <c r="A48" s="212" t="s">
        <v>712</v>
      </c>
      <c r="B48" s="212"/>
      <c r="C48" s="212"/>
      <c r="D48" s="212"/>
      <c r="E48" s="212"/>
      <c r="F48" s="212"/>
      <c r="G48" s="212"/>
      <c r="H48" s="74"/>
      <c r="I48" s="74"/>
      <c r="J48" s="75"/>
      <c r="K48" s="75"/>
      <c r="L48" s="75"/>
    </row>
    <row r="49" spans="1:12" ht="21.4" customHeight="1">
      <c r="A49" s="205" t="s">
        <v>713</v>
      </c>
      <c r="B49" s="205"/>
      <c r="C49" s="36" t="s">
        <v>80</v>
      </c>
      <c r="D49" s="35" t="s">
        <v>81</v>
      </c>
      <c r="E49" s="211" t="s">
        <v>714</v>
      </c>
      <c r="F49" s="211"/>
      <c r="G49" s="211"/>
      <c r="H49" s="211"/>
      <c r="I49" s="211"/>
      <c r="J49" s="211"/>
      <c r="K49" s="75"/>
      <c r="L49" s="75"/>
    </row>
    <row r="50" spans="1:12" ht="15.4" customHeight="1">
      <c r="A50" s="74"/>
      <c r="B50" s="205" t="s">
        <v>715</v>
      </c>
      <c r="C50" s="205"/>
      <c r="D50" s="205"/>
      <c r="E50" s="76">
        <v>1.6</v>
      </c>
      <c r="F50" s="36" t="s">
        <v>81</v>
      </c>
      <c r="G50" s="205" t="s">
        <v>716</v>
      </c>
      <c r="H50" s="205"/>
      <c r="I50" s="206">
        <v>9</v>
      </c>
      <c r="J50" s="206"/>
      <c r="K50" s="210">
        <v>14.4</v>
      </c>
      <c r="L50" s="210"/>
    </row>
    <row r="51" spans="1:12" ht="17.45" customHeight="1">
      <c r="A51" s="74"/>
      <c r="B51" s="74"/>
      <c r="C51" s="74"/>
      <c r="D51" s="74"/>
      <c r="E51" s="74"/>
      <c r="F51" s="74"/>
      <c r="G51" s="208" t="s">
        <v>717</v>
      </c>
      <c r="H51" s="208"/>
      <c r="I51" s="208"/>
      <c r="J51" s="209">
        <v>14.4</v>
      </c>
      <c r="K51" s="209"/>
      <c r="L51" s="209"/>
    </row>
    <row r="52" spans="1:12" ht="25.15" customHeight="1">
      <c r="A52" s="205" t="s">
        <v>718</v>
      </c>
      <c r="B52" s="205"/>
      <c r="C52" s="36" t="s">
        <v>84</v>
      </c>
      <c r="D52" s="35" t="s">
        <v>86</v>
      </c>
      <c r="E52" s="211" t="s">
        <v>87</v>
      </c>
      <c r="F52" s="211"/>
      <c r="G52" s="211"/>
      <c r="H52" s="211"/>
      <c r="I52" s="211"/>
      <c r="J52" s="211"/>
      <c r="K52" s="75"/>
      <c r="L52" s="75"/>
    </row>
    <row r="53" spans="1:12" ht="39.75" customHeight="1">
      <c r="A53" s="74"/>
      <c r="B53" s="205" t="s">
        <v>719</v>
      </c>
      <c r="C53" s="205"/>
      <c r="D53" s="205"/>
      <c r="E53" s="76">
        <v>0.5</v>
      </c>
      <c r="F53" s="36" t="s">
        <v>581</v>
      </c>
      <c r="G53" s="205" t="s">
        <v>720</v>
      </c>
      <c r="H53" s="205"/>
      <c r="I53" s="206">
        <v>12.53</v>
      </c>
      <c r="J53" s="206"/>
      <c r="K53" s="207">
        <v>6.27</v>
      </c>
      <c r="L53" s="207"/>
    </row>
    <row r="54" spans="1:12" ht="15.4" customHeight="1">
      <c r="A54" s="74"/>
      <c r="B54" s="205" t="s">
        <v>721</v>
      </c>
      <c r="C54" s="205"/>
      <c r="D54" s="205"/>
      <c r="E54" s="76">
        <v>0.1</v>
      </c>
      <c r="F54" s="36" t="s">
        <v>581</v>
      </c>
      <c r="G54" s="205" t="s">
        <v>722</v>
      </c>
      <c r="H54" s="205"/>
      <c r="I54" s="206">
        <v>12.1</v>
      </c>
      <c r="J54" s="206"/>
      <c r="K54" s="207">
        <v>1.21</v>
      </c>
      <c r="L54" s="207"/>
    </row>
    <row r="55" spans="1:12" ht="22.15" customHeight="1">
      <c r="A55" s="74"/>
      <c r="B55" s="205" t="s">
        <v>723</v>
      </c>
      <c r="C55" s="205"/>
      <c r="D55" s="205"/>
      <c r="E55" s="76">
        <v>13.4</v>
      </c>
      <c r="F55" s="36" t="s">
        <v>86</v>
      </c>
      <c r="G55" s="205" t="s">
        <v>724</v>
      </c>
      <c r="H55" s="205"/>
      <c r="I55" s="206">
        <v>0.34</v>
      </c>
      <c r="J55" s="206"/>
      <c r="K55" s="210">
        <v>4.5599999999999996</v>
      </c>
      <c r="L55" s="210"/>
    </row>
    <row r="56" spans="1:12" ht="21.4" customHeight="1">
      <c r="A56" s="74"/>
      <c r="B56" s="74"/>
      <c r="C56" s="74"/>
      <c r="D56" s="74"/>
      <c r="E56" s="74"/>
      <c r="F56" s="74"/>
      <c r="G56" s="208" t="s">
        <v>725</v>
      </c>
      <c r="H56" s="208"/>
      <c r="I56" s="208"/>
      <c r="J56" s="209">
        <v>12.04</v>
      </c>
      <c r="K56" s="209"/>
      <c r="L56" s="209"/>
    </row>
    <row r="57" spans="1:12" ht="21.4" customHeight="1">
      <c r="A57" s="205" t="s">
        <v>726</v>
      </c>
      <c r="B57" s="205"/>
      <c r="C57" s="36" t="s">
        <v>89</v>
      </c>
      <c r="D57" s="35" t="s">
        <v>56</v>
      </c>
      <c r="E57" s="211" t="s">
        <v>90</v>
      </c>
      <c r="F57" s="211"/>
      <c r="G57" s="211"/>
      <c r="H57" s="211"/>
      <c r="I57" s="211"/>
      <c r="J57" s="211"/>
      <c r="K57" s="75"/>
      <c r="L57" s="75"/>
    </row>
    <row r="58" spans="1:12" ht="49.15" customHeight="1">
      <c r="A58" s="74"/>
      <c r="B58" s="205" t="s">
        <v>727</v>
      </c>
      <c r="C58" s="205"/>
      <c r="D58" s="205"/>
      <c r="E58" s="76">
        <v>1</v>
      </c>
      <c r="F58" s="36" t="s">
        <v>728</v>
      </c>
      <c r="G58" s="205" t="s">
        <v>729</v>
      </c>
      <c r="H58" s="205"/>
      <c r="I58" s="206">
        <v>128.03</v>
      </c>
      <c r="J58" s="206"/>
      <c r="K58" s="207">
        <v>128.03</v>
      </c>
      <c r="L58" s="207"/>
    </row>
    <row r="59" spans="1:12" ht="15.4" customHeight="1">
      <c r="A59" s="74"/>
      <c r="B59" s="205" t="s">
        <v>721</v>
      </c>
      <c r="C59" s="205"/>
      <c r="D59" s="205"/>
      <c r="E59" s="76">
        <v>6</v>
      </c>
      <c r="F59" s="36" t="s">
        <v>581</v>
      </c>
      <c r="G59" s="205" t="s">
        <v>722</v>
      </c>
      <c r="H59" s="205"/>
      <c r="I59" s="206">
        <v>12.1</v>
      </c>
      <c r="J59" s="206"/>
      <c r="K59" s="207">
        <v>72.599999999999994</v>
      </c>
      <c r="L59" s="207"/>
    </row>
    <row r="60" spans="1:12" ht="22.15" customHeight="1">
      <c r="A60" s="74"/>
      <c r="B60" s="205" t="s">
        <v>730</v>
      </c>
      <c r="C60" s="205"/>
      <c r="D60" s="205"/>
      <c r="E60" s="76">
        <v>3</v>
      </c>
      <c r="F60" s="36" t="s">
        <v>581</v>
      </c>
      <c r="G60" s="205" t="s">
        <v>731</v>
      </c>
      <c r="H60" s="205"/>
      <c r="I60" s="206">
        <v>15.5</v>
      </c>
      <c r="J60" s="206"/>
      <c r="K60" s="210">
        <v>46.5</v>
      </c>
      <c r="L60" s="210"/>
    </row>
    <row r="61" spans="1:12" ht="67.5" customHeight="1">
      <c r="A61" s="74"/>
      <c r="B61" s="74"/>
      <c r="C61" s="74"/>
      <c r="D61" s="74"/>
      <c r="E61" s="74"/>
      <c r="F61" s="74"/>
      <c r="G61" s="208" t="s">
        <v>696</v>
      </c>
      <c r="H61" s="208"/>
      <c r="I61" s="208"/>
      <c r="J61" s="209">
        <v>247.13</v>
      </c>
      <c r="K61" s="209"/>
      <c r="L61" s="209"/>
    </row>
    <row r="62" spans="1:12" ht="21.4" customHeight="1">
      <c r="A62" s="205" t="s">
        <v>732</v>
      </c>
      <c r="B62" s="205"/>
      <c r="C62" s="36" t="s">
        <v>92</v>
      </c>
      <c r="D62" s="35" t="s">
        <v>86</v>
      </c>
      <c r="E62" s="211" t="s">
        <v>93</v>
      </c>
      <c r="F62" s="211"/>
      <c r="G62" s="211"/>
      <c r="H62" s="211"/>
      <c r="I62" s="211"/>
      <c r="J62" s="211"/>
      <c r="K62" s="75"/>
      <c r="L62" s="75"/>
    </row>
    <row r="63" spans="1:12" ht="21.4" customHeight="1">
      <c r="A63" s="74"/>
      <c r="B63" s="205" t="s">
        <v>721</v>
      </c>
      <c r="C63" s="205"/>
      <c r="D63" s="205"/>
      <c r="E63" s="76">
        <v>1.7</v>
      </c>
      <c r="F63" s="36" t="s">
        <v>581</v>
      </c>
      <c r="G63" s="205" t="s">
        <v>722</v>
      </c>
      <c r="H63" s="205"/>
      <c r="I63" s="206">
        <v>12.1</v>
      </c>
      <c r="J63" s="206"/>
      <c r="K63" s="207">
        <v>20.57</v>
      </c>
      <c r="L63" s="207"/>
    </row>
    <row r="64" spans="1:12" ht="15.4" customHeight="1">
      <c r="A64" s="74"/>
      <c r="B64" s="205" t="s">
        <v>730</v>
      </c>
      <c r="C64" s="205"/>
      <c r="D64" s="205"/>
      <c r="E64" s="76">
        <v>1.7</v>
      </c>
      <c r="F64" s="36" t="s">
        <v>581</v>
      </c>
      <c r="G64" s="205" t="s">
        <v>731</v>
      </c>
      <c r="H64" s="205"/>
      <c r="I64" s="206">
        <v>15.5</v>
      </c>
      <c r="J64" s="206"/>
      <c r="K64" s="207">
        <v>26.35</v>
      </c>
      <c r="L64" s="207"/>
    </row>
    <row r="65" spans="1:12" ht="15.4" customHeight="1">
      <c r="A65" s="74"/>
      <c r="B65" s="205" t="s">
        <v>733</v>
      </c>
      <c r="C65" s="205"/>
      <c r="D65" s="205"/>
      <c r="E65" s="76">
        <v>0.4</v>
      </c>
      <c r="F65" s="36" t="s">
        <v>581</v>
      </c>
      <c r="G65" s="205" t="s">
        <v>734</v>
      </c>
      <c r="H65" s="205"/>
      <c r="I65" s="206">
        <v>21.96</v>
      </c>
      <c r="J65" s="206"/>
      <c r="K65" s="210">
        <v>8.7799999999999994</v>
      </c>
      <c r="L65" s="210"/>
    </row>
    <row r="66" spans="1:12" ht="21.4" customHeight="1">
      <c r="A66" s="74"/>
      <c r="B66" s="74"/>
      <c r="C66" s="74"/>
      <c r="D66" s="74"/>
      <c r="E66" s="74"/>
      <c r="F66" s="74"/>
      <c r="G66" s="208" t="s">
        <v>725</v>
      </c>
      <c r="H66" s="208"/>
      <c r="I66" s="208"/>
      <c r="J66" s="209">
        <v>55.7</v>
      </c>
      <c r="K66" s="209"/>
      <c r="L66" s="209"/>
    </row>
    <row r="67" spans="1:12" ht="21.4" customHeight="1">
      <c r="A67" s="205" t="s">
        <v>735</v>
      </c>
      <c r="B67" s="205"/>
      <c r="C67" s="36" t="s">
        <v>95</v>
      </c>
      <c r="D67" s="35" t="s">
        <v>56</v>
      </c>
      <c r="E67" s="211" t="s">
        <v>96</v>
      </c>
      <c r="F67" s="211"/>
      <c r="G67" s="211"/>
      <c r="H67" s="211"/>
      <c r="I67" s="211"/>
      <c r="J67" s="211"/>
      <c r="K67" s="75"/>
      <c r="L67" s="75"/>
    </row>
    <row r="68" spans="1:12" ht="21.4" customHeight="1">
      <c r="A68" s="74"/>
      <c r="B68" s="205" t="s">
        <v>736</v>
      </c>
      <c r="C68" s="205"/>
      <c r="D68" s="205"/>
      <c r="E68" s="76">
        <v>2.2000000000000002</v>
      </c>
      <c r="F68" s="36" t="s">
        <v>581</v>
      </c>
      <c r="G68" s="205" t="s">
        <v>737</v>
      </c>
      <c r="H68" s="205"/>
      <c r="I68" s="206">
        <v>18.670000000000002</v>
      </c>
      <c r="J68" s="206"/>
      <c r="K68" s="207">
        <v>41.07</v>
      </c>
      <c r="L68" s="207"/>
    </row>
    <row r="69" spans="1:12" ht="15.4" customHeight="1">
      <c r="A69" s="74"/>
      <c r="B69" s="205" t="s">
        <v>738</v>
      </c>
      <c r="C69" s="205"/>
      <c r="D69" s="205"/>
      <c r="E69" s="76">
        <v>1.1000000000000001</v>
      </c>
      <c r="F69" s="36" t="s">
        <v>581</v>
      </c>
      <c r="G69" s="205" t="s">
        <v>739</v>
      </c>
      <c r="H69" s="205"/>
      <c r="I69" s="206">
        <v>23.1</v>
      </c>
      <c r="J69" s="206"/>
      <c r="K69" s="210">
        <v>25.41</v>
      </c>
      <c r="L69" s="210"/>
    </row>
    <row r="70" spans="1:12" ht="22.15" customHeight="1">
      <c r="A70" s="74"/>
      <c r="B70" s="74"/>
      <c r="C70" s="74"/>
      <c r="D70" s="74"/>
      <c r="E70" s="74"/>
      <c r="F70" s="74"/>
      <c r="G70" s="208" t="s">
        <v>696</v>
      </c>
      <c r="H70" s="208"/>
      <c r="I70" s="208"/>
      <c r="J70" s="209">
        <v>66.48</v>
      </c>
      <c r="K70" s="209"/>
      <c r="L70" s="209"/>
    </row>
    <row r="71" spans="1:12" ht="21.4" customHeight="1">
      <c r="A71" s="205" t="s">
        <v>740</v>
      </c>
      <c r="B71" s="205"/>
      <c r="C71" s="36" t="s">
        <v>98</v>
      </c>
      <c r="D71" s="35" t="s">
        <v>99</v>
      </c>
      <c r="E71" s="211" t="s">
        <v>100</v>
      </c>
      <c r="F71" s="211"/>
      <c r="G71" s="211"/>
      <c r="H71" s="211"/>
      <c r="I71" s="211"/>
      <c r="J71" s="211"/>
      <c r="K71" s="75"/>
      <c r="L71" s="75"/>
    </row>
    <row r="72" spans="1:12" ht="21.4" customHeight="1">
      <c r="A72" s="74"/>
      <c r="B72" s="205" t="s">
        <v>741</v>
      </c>
      <c r="C72" s="205"/>
      <c r="D72" s="205"/>
      <c r="E72" s="76">
        <v>3.2467999999999999</v>
      </c>
      <c r="F72" s="36" t="s">
        <v>728</v>
      </c>
      <c r="G72" s="205" t="s">
        <v>742</v>
      </c>
      <c r="H72" s="205"/>
      <c r="I72" s="206">
        <v>14.29</v>
      </c>
      <c r="J72" s="206"/>
      <c r="K72" s="207">
        <v>46.4</v>
      </c>
      <c r="L72" s="207"/>
    </row>
    <row r="73" spans="1:12" ht="15.4" customHeight="1">
      <c r="A73" s="74"/>
      <c r="B73" s="205" t="s">
        <v>743</v>
      </c>
      <c r="C73" s="205"/>
      <c r="D73" s="205"/>
      <c r="E73" s="76">
        <v>0.92020000000000002</v>
      </c>
      <c r="F73" s="36" t="s">
        <v>744</v>
      </c>
      <c r="G73" s="205" t="s">
        <v>745</v>
      </c>
      <c r="H73" s="205"/>
      <c r="I73" s="206">
        <v>13.34</v>
      </c>
      <c r="J73" s="206"/>
      <c r="K73" s="207">
        <v>12.28</v>
      </c>
      <c r="L73" s="207"/>
    </row>
    <row r="74" spans="1:12" ht="22.15" customHeight="1">
      <c r="A74" s="74"/>
      <c r="B74" s="205" t="s">
        <v>746</v>
      </c>
      <c r="C74" s="205"/>
      <c r="D74" s="205"/>
      <c r="E74" s="76">
        <v>0.28349999999999997</v>
      </c>
      <c r="F74" s="36" t="s">
        <v>157</v>
      </c>
      <c r="G74" s="205" t="s">
        <v>747</v>
      </c>
      <c r="H74" s="205"/>
      <c r="I74" s="206">
        <v>9.7100000000000009</v>
      </c>
      <c r="J74" s="206"/>
      <c r="K74" s="207">
        <v>2.75</v>
      </c>
      <c r="L74" s="207"/>
    </row>
    <row r="75" spans="1:12" ht="30.6" customHeight="1">
      <c r="A75" s="74"/>
      <c r="B75" s="205" t="s">
        <v>748</v>
      </c>
      <c r="C75" s="205"/>
      <c r="D75" s="205"/>
      <c r="E75" s="76">
        <v>0.63660000000000005</v>
      </c>
      <c r="F75" s="36" t="s">
        <v>581</v>
      </c>
      <c r="G75" s="205" t="s">
        <v>749</v>
      </c>
      <c r="H75" s="205"/>
      <c r="I75" s="206">
        <v>15.41</v>
      </c>
      <c r="J75" s="206"/>
      <c r="K75" s="207">
        <v>9.81</v>
      </c>
      <c r="L75" s="207"/>
    </row>
    <row r="76" spans="1:12" ht="30.6" customHeight="1">
      <c r="A76" s="74"/>
      <c r="B76" s="205" t="s">
        <v>721</v>
      </c>
      <c r="C76" s="205"/>
      <c r="D76" s="205"/>
      <c r="E76" s="76">
        <v>6.5785</v>
      </c>
      <c r="F76" s="36" t="s">
        <v>581</v>
      </c>
      <c r="G76" s="205" t="s">
        <v>722</v>
      </c>
      <c r="H76" s="205"/>
      <c r="I76" s="206">
        <v>12.1</v>
      </c>
      <c r="J76" s="206"/>
      <c r="K76" s="210">
        <v>79.599999999999994</v>
      </c>
      <c r="L76" s="210"/>
    </row>
    <row r="77" spans="1:12" ht="30.6" customHeight="1">
      <c r="A77" s="74"/>
      <c r="B77" s="74"/>
      <c r="C77" s="74"/>
      <c r="D77" s="74"/>
      <c r="E77" s="74"/>
      <c r="F77" s="74"/>
      <c r="G77" s="208" t="s">
        <v>750</v>
      </c>
      <c r="H77" s="208"/>
      <c r="I77" s="208"/>
      <c r="J77" s="209">
        <v>150.84</v>
      </c>
      <c r="K77" s="209"/>
      <c r="L77" s="209"/>
    </row>
    <row r="78" spans="1:12" ht="21.4" customHeight="1">
      <c r="A78" s="205" t="s">
        <v>751</v>
      </c>
      <c r="B78" s="205"/>
      <c r="C78" s="36" t="s">
        <v>102</v>
      </c>
      <c r="D78" s="35" t="s">
        <v>99</v>
      </c>
      <c r="E78" s="211" t="s">
        <v>104</v>
      </c>
      <c r="F78" s="211"/>
      <c r="G78" s="211"/>
      <c r="H78" s="211"/>
      <c r="I78" s="211"/>
      <c r="J78" s="211"/>
      <c r="K78" s="75"/>
      <c r="L78" s="75"/>
    </row>
    <row r="79" spans="1:12" ht="21.4" customHeight="1">
      <c r="A79" s="74"/>
      <c r="B79" s="205" t="s">
        <v>752</v>
      </c>
      <c r="C79" s="205"/>
      <c r="D79" s="205"/>
      <c r="E79" s="76">
        <v>0.2</v>
      </c>
      <c r="F79" s="36" t="s">
        <v>99</v>
      </c>
      <c r="G79" s="205" t="s">
        <v>753</v>
      </c>
      <c r="H79" s="205"/>
      <c r="I79" s="206">
        <v>337.68</v>
      </c>
      <c r="J79" s="206"/>
      <c r="K79" s="210">
        <v>67.540000000000006</v>
      </c>
      <c r="L79" s="210"/>
    </row>
    <row r="80" spans="1:12" ht="15.4" customHeight="1">
      <c r="A80" s="74"/>
      <c r="B80" s="74"/>
      <c r="C80" s="74"/>
      <c r="D80" s="74"/>
      <c r="E80" s="74"/>
      <c r="F80" s="74"/>
      <c r="G80" s="208" t="s">
        <v>750</v>
      </c>
      <c r="H80" s="208"/>
      <c r="I80" s="208"/>
      <c r="J80" s="209">
        <v>67.540000000000006</v>
      </c>
      <c r="K80" s="209"/>
      <c r="L80" s="209"/>
    </row>
    <row r="81" spans="1:12" ht="24.4" customHeight="1">
      <c r="A81" s="205" t="s">
        <v>754</v>
      </c>
      <c r="B81" s="205"/>
      <c r="C81" s="36" t="s">
        <v>106</v>
      </c>
      <c r="D81" s="35" t="s">
        <v>107</v>
      </c>
      <c r="E81" s="211" t="s">
        <v>108</v>
      </c>
      <c r="F81" s="211"/>
      <c r="G81" s="211"/>
      <c r="H81" s="211"/>
      <c r="I81" s="211"/>
      <c r="J81" s="211"/>
      <c r="K81" s="75"/>
      <c r="L81" s="75"/>
    </row>
    <row r="82" spans="1:12" ht="30.6" customHeight="1">
      <c r="A82" s="74"/>
      <c r="B82" s="205" t="s">
        <v>755</v>
      </c>
      <c r="C82" s="205"/>
      <c r="D82" s="205"/>
      <c r="E82" s="76">
        <v>1</v>
      </c>
      <c r="F82" s="36" t="s">
        <v>107</v>
      </c>
      <c r="G82" s="205" t="s">
        <v>756</v>
      </c>
      <c r="H82" s="205"/>
      <c r="I82" s="206">
        <v>35</v>
      </c>
      <c r="J82" s="206"/>
      <c r="K82" s="210">
        <v>35</v>
      </c>
      <c r="L82" s="210"/>
    </row>
    <row r="83" spans="1:12" ht="15.4" customHeight="1">
      <c r="A83" s="74"/>
      <c r="B83" s="74"/>
      <c r="C83" s="74"/>
      <c r="D83" s="74"/>
      <c r="E83" s="74"/>
      <c r="F83" s="74"/>
      <c r="G83" s="208" t="s">
        <v>757</v>
      </c>
      <c r="H83" s="208"/>
      <c r="I83" s="208"/>
      <c r="J83" s="209">
        <v>35</v>
      </c>
      <c r="K83" s="209"/>
      <c r="L83" s="209"/>
    </row>
    <row r="84" spans="1:12" ht="24.4" customHeight="1">
      <c r="A84" s="205" t="s">
        <v>758</v>
      </c>
      <c r="B84" s="205"/>
      <c r="C84" s="36" t="s">
        <v>110</v>
      </c>
      <c r="D84" s="35" t="s">
        <v>99</v>
      </c>
      <c r="E84" s="211" t="s">
        <v>111</v>
      </c>
      <c r="F84" s="211"/>
      <c r="G84" s="211"/>
      <c r="H84" s="211"/>
      <c r="I84" s="211"/>
      <c r="J84" s="211"/>
      <c r="K84" s="75"/>
      <c r="L84" s="75"/>
    </row>
    <row r="85" spans="1:12" ht="30.6" customHeight="1">
      <c r="A85" s="74"/>
      <c r="B85" s="205" t="s">
        <v>741</v>
      </c>
      <c r="C85" s="205"/>
      <c r="D85" s="205"/>
      <c r="E85" s="76">
        <v>3.2467999999999999</v>
      </c>
      <c r="F85" s="36" t="s">
        <v>728</v>
      </c>
      <c r="G85" s="205" t="s">
        <v>742</v>
      </c>
      <c r="H85" s="205"/>
      <c r="I85" s="206">
        <v>14.29</v>
      </c>
      <c r="J85" s="206"/>
      <c r="K85" s="207">
        <v>46.4</v>
      </c>
      <c r="L85" s="207"/>
    </row>
    <row r="86" spans="1:12" ht="15.4" customHeight="1">
      <c r="A86" s="74"/>
      <c r="B86" s="205" t="s">
        <v>743</v>
      </c>
      <c r="C86" s="205"/>
      <c r="D86" s="205"/>
      <c r="E86" s="76">
        <v>0.92020000000000002</v>
      </c>
      <c r="F86" s="36" t="s">
        <v>744</v>
      </c>
      <c r="G86" s="205" t="s">
        <v>745</v>
      </c>
      <c r="H86" s="205"/>
      <c r="I86" s="206">
        <v>13.34</v>
      </c>
      <c r="J86" s="206"/>
      <c r="K86" s="207">
        <v>12.28</v>
      </c>
      <c r="L86" s="207"/>
    </row>
    <row r="87" spans="1:12" ht="31.7" customHeight="1">
      <c r="A87" s="74"/>
      <c r="B87" s="205" t="s">
        <v>746</v>
      </c>
      <c r="C87" s="205"/>
      <c r="D87" s="205"/>
      <c r="E87" s="76">
        <v>0.28349999999999997</v>
      </c>
      <c r="F87" s="36" t="s">
        <v>157</v>
      </c>
      <c r="G87" s="205" t="s">
        <v>747</v>
      </c>
      <c r="H87" s="205"/>
      <c r="I87" s="206">
        <v>9.7100000000000009</v>
      </c>
      <c r="J87" s="206"/>
      <c r="K87" s="207">
        <v>2.75</v>
      </c>
      <c r="L87" s="207"/>
    </row>
    <row r="88" spans="1:12" ht="30.6" customHeight="1">
      <c r="A88" s="74"/>
      <c r="B88" s="205" t="s">
        <v>748</v>
      </c>
      <c r="C88" s="205"/>
      <c r="D88" s="205"/>
      <c r="E88" s="76">
        <v>0.63660000000000005</v>
      </c>
      <c r="F88" s="36" t="s">
        <v>581</v>
      </c>
      <c r="G88" s="205" t="s">
        <v>749</v>
      </c>
      <c r="H88" s="205"/>
      <c r="I88" s="206">
        <v>15.41</v>
      </c>
      <c r="J88" s="206"/>
      <c r="K88" s="207">
        <v>9.81</v>
      </c>
      <c r="L88" s="207"/>
    </row>
    <row r="89" spans="1:12" ht="30.6" customHeight="1">
      <c r="A89" s="74"/>
      <c r="B89" s="205" t="s">
        <v>721</v>
      </c>
      <c r="C89" s="205"/>
      <c r="D89" s="205"/>
      <c r="E89" s="76">
        <v>6.5785</v>
      </c>
      <c r="F89" s="36" t="s">
        <v>581</v>
      </c>
      <c r="G89" s="205" t="s">
        <v>722</v>
      </c>
      <c r="H89" s="205"/>
      <c r="I89" s="206">
        <v>12.1</v>
      </c>
      <c r="J89" s="206"/>
      <c r="K89" s="210">
        <v>79.599999999999994</v>
      </c>
      <c r="L89" s="210"/>
    </row>
    <row r="90" spans="1:12" ht="30.6" customHeight="1">
      <c r="A90" s="74"/>
      <c r="B90" s="74"/>
      <c r="C90" s="74"/>
      <c r="D90" s="74"/>
      <c r="E90" s="74"/>
      <c r="F90" s="74"/>
      <c r="G90" s="208" t="s">
        <v>750</v>
      </c>
      <c r="H90" s="208"/>
      <c r="I90" s="208"/>
      <c r="J90" s="209">
        <v>150.84</v>
      </c>
      <c r="K90" s="209"/>
      <c r="L90" s="209"/>
    </row>
    <row r="91" spans="1:12" ht="21.4" customHeight="1">
      <c r="A91" s="205" t="s">
        <v>759</v>
      </c>
      <c r="B91" s="205"/>
      <c r="C91" s="36" t="s">
        <v>113</v>
      </c>
      <c r="D91" s="35" t="s">
        <v>99</v>
      </c>
      <c r="E91" s="211" t="s">
        <v>114</v>
      </c>
      <c r="F91" s="211"/>
      <c r="G91" s="211"/>
      <c r="H91" s="211"/>
      <c r="I91" s="211"/>
      <c r="J91" s="211"/>
      <c r="K91" s="75"/>
      <c r="L91" s="75"/>
    </row>
    <row r="92" spans="1:12" ht="21.4" customHeight="1">
      <c r="A92" s="74"/>
      <c r="B92" s="205" t="s">
        <v>741</v>
      </c>
      <c r="C92" s="205"/>
      <c r="D92" s="205"/>
      <c r="E92" s="76">
        <v>3.2467999999999999</v>
      </c>
      <c r="F92" s="36" t="s">
        <v>728</v>
      </c>
      <c r="G92" s="205" t="s">
        <v>742</v>
      </c>
      <c r="H92" s="205"/>
      <c r="I92" s="206">
        <v>14.29</v>
      </c>
      <c r="J92" s="206"/>
      <c r="K92" s="207">
        <v>46.4</v>
      </c>
      <c r="L92" s="207"/>
    </row>
    <row r="93" spans="1:12" ht="15.4" customHeight="1">
      <c r="A93" s="74"/>
      <c r="B93" s="205" t="s">
        <v>743</v>
      </c>
      <c r="C93" s="205"/>
      <c r="D93" s="205"/>
      <c r="E93" s="76">
        <v>0.92020000000000002</v>
      </c>
      <c r="F93" s="36" t="s">
        <v>744</v>
      </c>
      <c r="G93" s="205" t="s">
        <v>745</v>
      </c>
      <c r="H93" s="205"/>
      <c r="I93" s="206">
        <v>13.34</v>
      </c>
      <c r="J93" s="206"/>
      <c r="K93" s="207">
        <v>12.28</v>
      </c>
      <c r="L93" s="207"/>
    </row>
    <row r="94" spans="1:12" ht="31.7" customHeight="1">
      <c r="A94" s="74"/>
      <c r="B94" s="205" t="s">
        <v>746</v>
      </c>
      <c r="C94" s="205"/>
      <c r="D94" s="205"/>
      <c r="E94" s="76">
        <v>0.28349999999999997</v>
      </c>
      <c r="F94" s="36" t="s">
        <v>157</v>
      </c>
      <c r="G94" s="205" t="s">
        <v>747</v>
      </c>
      <c r="H94" s="205"/>
      <c r="I94" s="206">
        <v>9.7100000000000009</v>
      </c>
      <c r="J94" s="206"/>
      <c r="K94" s="207">
        <v>2.75</v>
      </c>
      <c r="L94" s="207"/>
    </row>
    <row r="95" spans="1:12" ht="30.6" customHeight="1">
      <c r="A95" s="74"/>
      <c r="B95" s="205" t="s">
        <v>748</v>
      </c>
      <c r="C95" s="205"/>
      <c r="D95" s="205"/>
      <c r="E95" s="76">
        <v>0.63660000000000005</v>
      </c>
      <c r="F95" s="36" t="s">
        <v>581</v>
      </c>
      <c r="G95" s="205" t="s">
        <v>749</v>
      </c>
      <c r="H95" s="205"/>
      <c r="I95" s="206">
        <v>15.41</v>
      </c>
      <c r="J95" s="206"/>
      <c r="K95" s="207">
        <v>9.81</v>
      </c>
      <c r="L95" s="207"/>
    </row>
    <row r="96" spans="1:12" ht="30.6" customHeight="1">
      <c r="A96" s="74"/>
      <c r="B96" s="205" t="s">
        <v>721</v>
      </c>
      <c r="C96" s="205"/>
      <c r="D96" s="205"/>
      <c r="E96" s="76">
        <v>6.5785</v>
      </c>
      <c r="F96" s="36" t="s">
        <v>581</v>
      </c>
      <c r="G96" s="205" t="s">
        <v>722</v>
      </c>
      <c r="H96" s="205"/>
      <c r="I96" s="206">
        <v>12.1</v>
      </c>
      <c r="J96" s="206"/>
      <c r="K96" s="210">
        <v>79.599999999999994</v>
      </c>
      <c r="L96" s="210"/>
    </row>
    <row r="97" spans="1:12" ht="30.6" customHeight="1">
      <c r="A97" s="74"/>
      <c r="B97" s="74"/>
      <c r="C97" s="74"/>
      <c r="D97" s="74"/>
      <c r="E97" s="74"/>
      <c r="F97" s="74"/>
      <c r="G97" s="208" t="s">
        <v>750</v>
      </c>
      <c r="H97" s="208"/>
      <c r="I97" s="208"/>
      <c r="J97" s="209">
        <v>150.84</v>
      </c>
      <c r="K97" s="209"/>
      <c r="L97" s="209"/>
    </row>
    <row r="98" spans="1:12" ht="21.4" customHeight="1">
      <c r="A98" s="205" t="s">
        <v>760</v>
      </c>
      <c r="B98" s="205"/>
      <c r="C98" s="36" t="s">
        <v>116</v>
      </c>
      <c r="D98" s="35" t="s">
        <v>117</v>
      </c>
      <c r="E98" s="211" t="s">
        <v>118</v>
      </c>
      <c r="F98" s="211"/>
      <c r="G98" s="211"/>
      <c r="H98" s="211"/>
      <c r="I98" s="211"/>
      <c r="J98" s="211"/>
      <c r="K98" s="75"/>
      <c r="L98" s="75"/>
    </row>
    <row r="99" spans="1:12" ht="21.4" customHeight="1">
      <c r="A99" s="74"/>
      <c r="B99" s="205" t="s">
        <v>748</v>
      </c>
      <c r="C99" s="205"/>
      <c r="D99" s="205"/>
      <c r="E99" s="76">
        <v>0.13</v>
      </c>
      <c r="F99" s="36" t="s">
        <v>581</v>
      </c>
      <c r="G99" s="205" t="s">
        <v>749</v>
      </c>
      <c r="H99" s="205"/>
      <c r="I99" s="206">
        <v>15.41</v>
      </c>
      <c r="J99" s="206"/>
      <c r="K99" s="207">
        <v>2</v>
      </c>
      <c r="L99" s="207"/>
    </row>
    <row r="100" spans="1:12" ht="15.4" customHeight="1">
      <c r="A100" s="74"/>
      <c r="B100" s="205" t="s">
        <v>721</v>
      </c>
      <c r="C100" s="205"/>
      <c r="D100" s="205"/>
      <c r="E100" s="76">
        <v>1.3</v>
      </c>
      <c r="F100" s="36" t="s">
        <v>581</v>
      </c>
      <c r="G100" s="205" t="s">
        <v>722</v>
      </c>
      <c r="H100" s="205"/>
      <c r="I100" s="206">
        <v>12.1</v>
      </c>
      <c r="J100" s="206"/>
      <c r="K100" s="210">
        <v>15.73</v>
      </c>
      <c r="L100" s="210"/>
    </row>
    <row r="101" spans="1:12" ht="15.4" customHeight="1">
      <c r="A101" s="74"/>
      <c r="B101" s="74"/>
      <c r="C101" s="74"/>
      <c r="D101" s="74"/>
      <c r="E101" s="74"/>
      <c r="F101" s="74"/>
      <c r="G101" s="208" t="s">
        <v>761</v>
      </c>
      <c r="H101" s="208"/>
      <c r="I101" s="208"/>
      <c r="J101" s="209">
        <v>17.73</v>
      </c>
      <c r="K101" s="209"/>
      <c r="L101" s="209"/>
    </row>
    <row r="102" spans="1:12" ht="21.4" customHeight="1">
      <c r="A102" s="205" t="s">
        <v>762</v>
      </c>
      <c r="B102" s="205"/>
      <c r="C102" s="36" t="s">
        <v>120</v>
      </c>
      <c r="D102" s="35" t="s">
        <v>99</v>
      </c>
      <c r="E102" s="211" t="s">
        <v>121</v>
      </c>
      <c r="F102" s="211"/>
      <c r="G102" s="211"/>
      <c r="H102" s="211"/>
      <c r="I102" s="211"/>
      <c r="J102" s="211"/>
      <c r="K102" s="75"/>
      <c r="L102" s="75"/>
    </row>
    <row r="103" spans="1:12" ht="21.4" customHeight="1">
      <c r="A103" s="74"/>
      <c r="B103" s="205" t="s">
        <v>748</v>
      </c>
      <c r="C103" s="205"/>
      <c r="D103" s="205"/>
      <c r="E103" s="76">
        <v>0.22500000000000001</v>
      </c>
      <c r="F103" s="36" t="s">
        <v>581</v>
      </c>
      <c r="G103" s="205" t="s">
        <v>749</v>
      </c>
      <c r="H103" s="205"/>
      <c r="I103" s="206">
        <v>15.41</v>
      </c>
      <c r="J103" s="206"/>
      <c r="K103" s="207">
        <v>3.47</v>
      </c>
      <c r="L103" s="207"/>
    </row>
    <row r="104" spans="1:12" ht="15.4" customHeight="1">
      <c r="A104" s="74"/>
      <c r="B104" s="205" t="s">
        <v>721</v>
      </c>
      <c r="C104" s="205"/>
      <c r="D104" s="205"/>
      <c r="E104" s="76">
        <v>2.3248000000000002</v>
      </c>
      <c r="F104" s="36" t="s">
        <v>581</v>
      </c>
      <c r="G104" s="205" t="s">
        <v>722</v>
      </c>
      <c r="H104" s="205"/>
      <c r="I104" s="206">
        <v>12.1</v>
      </c>
      <c r="J104" s="206"/>
      <c r="K104" s="210">
        <v>28.13</v>
      </c>
      <c r="L104" s="210"/>
    </row>
    <row r="105" spans="1:12" ht="22.15" customHeight="1">
      <c r="A105" s="74"/>
      <c r="B105" s="74"/>
      <c r="C105" s="74"/>
      <c r="D105" s="74"/>
      <c r="E105" s="74"/>
      <c r="F105" s="74"/>
      <c r="G105" s="208" t="s">
        <v>750</v>
      </c>
      <c r="H105" s="208"/>
      <c r="I105" s="208"/>
      <c r="J105" s="209">
        <v>31.6</v>
      </c>
      <c r="K105" s="209"/>
      <c r="L105" s="209"/>
    </row>
    <row r="106" spans="1:12" ht="21.4" customHeight="1">
      <c r="A106" s="212" t="s">
        <v>763</v>
      </c>
      <c r="B106" s="212"/>
      <c r="C106" s="212"/>
      <c r="D106" s="212"/>
      <c r="E106" s="212"/>
      <c r="F106" s="212"/>
      <c r="G106" s="212"/>
      <c r="H106" s="74"/>
      <c r="I106" s="74"/>
      <c r="J106" s="75"/>
      <c r="K106" s="75"/>
      <c r="L106" s="75"/>
    </row>
    <row r="107" spans="1:12" ht="21.4" customHeight="1">
      <c r="A107" s="205" t="s">
        <v>764</v>
      </c>
      <c r="B107" s="205"/>
      <c r="C107" s="36" t="s">
        <v>124</v>
      </c>
      <c r="D107" s="35" t="s">
        <v>99</v>
      </c>
      <c r="E107" s="211" t="s">
        <v>125</v>
      </c>
      <c r="F107" s="211"/>
      <c r="G107" s="211"/>
      <c r="H107" s="211"/>
      <c r="I107" s="211"/>
      <c r="J107" s="211"/>
      <c r="K107" s="75"/>
      <c r="L107" s="75"/>
    </row>
    <row r="108" spans="1:12" ht="15.4" customHeight="1">
      <c r="A108" s="74"/>
      <c r="B108" s="205" t="s">
        <v>721</v>
      </c>
      <c r="C108" s="205"/>
      <c r="D108" s="205"/>
      <c r="E108" s="76">
        <v>3.956</v>
      </c>
      <c r="F108" s="36" t="s">
        <v>581</v>
      </c>
      <c r="G108" s="205" t="s">
        <v>722</v>
      </c>
      <c r="H108" s="205"/>
      <c r="I108" s="206">
        <v>12.1</v>
      </c>
      <c r="J108" s="206"/>
      <c r="K108" s="210">
        <v>47.87</v>
      </c>
      <c r="L108" s="210"/>
    </row>
    <row r="109" spans="1:12" ht="17.45" customHeight="1">
      <c r="A109" s="74"/>
      <c r="B109" s="74"/>
      <c r="C109" s="74"/>
      <c r="D109" s="74"/>
      <c r="E109" s="74"/>
      <c r="F109" s="74"/>
      <c r="G109" s="208" t="s">
        <v>750</v>
      </c>
      <c r="H109" s="208"/>
      <c r="I109" s="208"/>
      <c r="J109" s="209">
        <v>47.87</v>
      </c>
      <c r="K109" s="209"/>
      <c r="L109" s="209"/>
    </row>
    <row r="110" spans="1:12" ht="22.15" customHeight="1">
      <c r="A110" s="205" t="s">
        <v>765</v>
      </c>
      <c r="B110" s="205"/>
      <c r="C110" s="36" t="s">
        <v>127</v>
      </c>
      <c r="D110" s="35" t="s">
        <v>99</v>
      </c>
      <c r="E110" s="211" t="s">
        <v>128</v>
      </c>
      <c r="F110" s="211"/>
      <c r="G110" s="211"/>
      <c r="H110" s="211"/>
      <c r="I110" s="211"/>
      <c r="J110" s="211"/>
      <c r="K110" s="75"/>
      <c r="L110" s="75"/>
    </row>
    <row r="111" spans="1:12" ht="21.4" customHeight="1">
      <c r="A111" s="74"/>
      <c r="B111" s="205" t="s">
        <v>766</v>
      </c>
      <c r="C111" s="205"/>
      <c r="D111" s="205"/>
      <c r="E111" s="76">
        <v>0.20799999999999999</v>
      </c>
      <c r="F111" s="36" t="s">
        <v>728</v>
      </c>
      <c r="G111" s="205" t="s">
        <v>767</v>
      </c>
      <c r="H111" s="205"/>
      <c r="I111" s="206">
        <v>94.53</v>
      </c>
      <c r="J111" s="206"/>
      <c r="K111" s="207">
        <v>19.66</v>
      </c>
      <c r="L111" s="207"/>
    </row>
    <row r="112" spans="1:12" ht="15.4" customHeight="1">
      <c r="A112" s="74"/>
      <c r="B112" s="205" t="s">
        <v>768</v>
      </c>
      <c r="C112" s="205"/>
      <c r="D112" s="205"/>
      <c r="E112" s="76">
        <v>8.5000000000000006E-2</v>
      </c>
      <c r="F112" s="36" t="s">
        <v>744</v>
      </c>
      <c r="G112" s="205" t="s">
        <v>769</v>
      </c>
      <c r="H112" s="205"/>
      <c r="I112" s="206">
        <v>32.03</v>
      </c>
      <c r="J112" s="206"/>
      <c r="K112" s="207">
        <v>2.72</v>
      </c>
      <c r="L112" s="207"/>
    </row>
    <row r="113" spans="1:12" ht="22.15" customHeight="1">
      <c r="A113" s="74"/>
      <c r="B113" s="205" t="s">
        <v>748</v>
      </c>
      <c r="C113" s="205"/>
      <c r="D113" s="205"/>
      <c r="E113" s="76">
        <v>0.22500000000000001</v>
      </c>
      <c r="F113" s="36" t="s">
        <v>581</v>
      </c>
      <c r="G113" s="205" t="s">
        <v>749</v>
      </c>
      <c r="H113" s="205"/>
      <c r="I113" s="206">
        <v>15.41</v>
      </c>
      <c r="J113" s="206"/>
      <c r="K113" s="207">
        <v>3.47</v>
      </c>
      <c r="L113" s="207"/>
    </row>
    <row r="114" spans="1:12" ht="67.5" customHeight="1">
      <c r="A114" s="74"/>
      <c r="B114" s="205" t="s">
        <v>721</v>
      </c>
      <c r="C114" s="205"/>
      <c r="D114" s="205"/>
      <c r="E114" s="76">
        <v>0.161</v>
      </c>
      <c r="F114" s="36" t="s">
        <v>581</v>
      </c>
      <c r="G114" s="205" t="s">
        <v>722</v>
      </c>
      <c r="H114" s="205"/>
      <c r="I114" s="206">
        <v>12.1</v>
      </c>
      <c r="J114" s="206"/>
      <c r="K114" s="210">
        <v>1.95</v>
      </c>
      <c r="L114" s="210"/>
    </row>
    <row r="115" spans="1:12" ht="67.5" customHeight="1">
      <c r="A115" s="74"/>
      <c r="B115" s="74"/>
      <c r="C115" s="74"/>
      <c r="D115" s="74"/>
      <c r="E115" s="74"/>
      <c r="F115" s="74"/>
      <c r="G115" s="208" t="s">
        <v>750</v>
      </c>
      <c r="H115" s="208"/>
      <c r="I115" s="208"/>
      <c r="J115" s="209">
        <v>27.8</v>
      </c>
      <c r="K115" s="209"/>
      <c r="L115" s="209"/>
    </row>
    <row r="116" spans="1:12" ht="21.4" customHeight="1">
      <c r="A116" s="205" t="s">
        <v>770</v>
      </c>
      <c r="B116" s="205"/>
      <c r="C116" s="36" t="s">
        <v>130</v>
      </c>
      <c r="D116" s="35" t="s">
        <v>99</v>
      </c>
      <c r="E116" s="211" t="s">
        <v>131</v>
      </c>
      <c r="F116" s="211"/>
      <c r="G116" s="211"/>
      <c r="H116" s="211"/>
      <c r="I116" s="211"/>
      <c r="J116" s="211"/>
      <c r="K116" s="75"/>
      <c r="L116" s="75"/>
    </row>
    <row r="117" spans="1:12" ht="21.4" customHeight="1">
      <c r="A117" s="74"/>
      <c r="B117" s="205" t="s">
        <v>721</v>
      </c>
      <c r="C117" s="205"/>
      <c r="D117" s="205"/>
      <c r="E117" s="76">
        <v>2.3986000000000001</v>
      </c>
      <c r="F117" s="36" t="s">
        <v>581</v>
      </c>
      <c r="G117" s="205" t="s">
        <v>722</v>
      </c>
      <c r="H117" s="205"/>
      <c r="I117" s="206">
        <v>12.1</v>
      </c>
      <c r="J117" s="206"/>
      <c r="K117" s="210">
        <v>29.02</v>
      </c>
      <c r="L117" s="210"/>
    </row>
    <row r="118" spans="1:12" ht="15.4" customHeight="1">
      <c r="A118" s="74"/>
      <c r="B118" s="74"/>
      <c r="C118" s="74"/>
      <c r="D118" s="74"/>
      <c r="E118" s="74"/>
      <c r="F118" s="74"/>
      <c r="G118" s="208" t="s">
        <v>750</v>
      </c>
      <c r="H118" s="208"/>
      <c r="I118" s="208"/>
      <c r="J118" s="209">
        <v>29.02</v>
      </c>
      <c r="K118" s="209"/>
      <c r="L118" s="209"/>
    </row>
    <row r="119" spans="1:12" ht="15.4" customHeight="1">
      <c r="A119" s="205" t="s">
        <v>771</v>
      </c>
      <c r="B119" s="205"/>
      <c r="C119" s="36" t="s">
        <v>133</v>
      </c>
      <c r="D119" s="35" t="s">
        <v>99</v>
      </c>
      <c r="E119" s="211" t="s">
        <v>134</v>
      </c>
      <c r="F119" s="211"/>
      <c r="G119" s="211"/>
      <c r="H119" s="211"/>
      <c r="I119" s="211"/>
      <c r="J119" s="211"/>
      <c r="K119" s="75"/>
      <c r="L119" s="75"/>
    </row>
    <row r="120" spans="1:12" ht="21.4" customHeight="1">
      <c r="A120" s="74"/>
      <c r="B120" s="205" t="s">
        <v>772</v>
      </c>
      <c r="C120" s="205"/>
      <c r="D120" s="205"/>
      <c r="E120" s="76">
        <v>7.0000000000000001E-3</v>
      </c>
      <c r="F120" s="36" t="s">
        <v>728</v>
      </c>
      <c r="G120" s="205" t="s">
        <v>773</v>
      </c>
      <c r="H120" s="205"/>
      <c r="I120" s="206">
        <v>161.30000000000001</v>
      </c>
      <c r="J120" s="206"/>
      <c r="K120" s="207">
        <v>1.1299999999999999</v>
      </c>
      <c r="L120" s="207"/>
    </row>
    <row r="121" spans="1:12" ht="15.4" customHeight="1">
      <c r="A121" s="74"/>
      <c r="B121" s="205" t="s">
        <v>774</v>
      </c>
      <c r="C121" s="205"/>
      <c r="D121" s="205"/>
      <c r="E121" s="76">
        <v>1.7999999999999999E-2</v>
      </c>
      <c r="F121" s="36" t="s">
        <v>728</v>
      </c>
      <c r="G121" s="205" t="s">
        <v>775</v>
      </c>
      <c r="H121" s="205"/>
      <c r="I121" s="206">
        <v>122.97</v>
      </c>
      <c r="J121" s="206"/>
      <c r="K121" s="207">
        <v>2.21</v>
      </c>
      <c r="L121" s="207"/>
    </row>
    <row r="122" spans="1:12" ht="22.15" customHeight="1">
      <c r="A122" s="74"/>
      <c r="B122" s="205" t="s">
        <v>721</v>
      </c>
      <c r="C122" s="205"/>
      <c r="D122" s="205"/>
      <c r="E122" s="76">
        <v>1.7999999999999999E-2</v>
      </c>
      <c r="F122" s="36" t="s">
        <v>581</v>
      </c>
      <c r="G122" s="205" t="s">
        <v>722</v>
      </c>
      <c r="H122" s="205"/>
      <c r="I122" s="206">
        <v>12.1</v>
      </c>
      <c r="J122" s="206"/>
      <c r="K122" s="210">
        <v>0.22</v>
      </c>
      <c r="L122" s="210"/>
    </row>
    <row r="123" spans="1:12" ht="58.35" customHeight="1">
      <c r="A123" s="74"/>
      <c r="B123" s="74"/>
      <c r="C123" s="74"/>
      <c r="D123" s="74"/>
      <c r="E123" s="74"/>
      <c r="F123" s="74"/>
      <c r="G123" s="208" t="s">
        <v>750</v>
      </c>
      <c r="H123" s="208"/>
      <c r="I123" s="208"/>
      <c r="J123" s="209">
        <v>3.56</v>
      </c>
      <c r="K123" s="209"/>
      <c r="L123" s="209"/>
    </row>
    <row r="124" spans="1:12" ht="49.15" customHeight="1">
      <c r="A124" s="205" t="s">
        <v>776</v>
      </c>
      <c r="B124" s="205"/>
      <c r="C124" s="36" t="s">
        <v>136</v>
      </c>
      <c r="D124" s="35" t="s">
        <v>137</v>
      </c>
      <c r="E124" s="211" t="s">
        <v>138</v>
      </c>
      <c r="F124" s="211"/>
      <c r="G124" s="211"/>
      <c r="H124" s="211"/>
      <c r="I124" s="211"/>
      <c r="J124" s="211"/>
      <c r="K124" s="75"/>
      <c r="L124" s="75"/>
    </row>
    <row r="125" spans="1:12" ht="21.4" customHeight="1">
      <c r="A125" s="74"/>
      <c r="B125" s="205" t="s">
        <v>777</v>
      </c>
      <c r="C125" s="205"/>
      <c r="D125" s="205"/>
      <c r="E125" s="76">
        <v>1.042E-2</v>
      </c>
      <c r="F125" s="36" t="s">
        <v>728</v>
      </c>
      <c r="G125" s="205" t="s">
        <v>778</v>
      </c>
      <c r="H125" s="205"/>
      <c r="I125" s="206">
        <v>137.65</v>
      </c>
      <c r="J125" s="206"/>
      <c r="K125" s="207">
        <v>1.43</v>
      </c>
      <c r="L125" s="207"/>
    </row>
    <row r="126" spans="1:12" ht="15.4" customHeight="1">
      <c r="A126" s="74"/>
      <c r="B126" s="205" t="s">
        <v>779</v>
      </c>
      <c r="C126" s="205"/>
      <c r="D126" s="205"/>
      <c r="E126" s="76">
        <v>2.5999999999999999E-3</v>
      </c>
      <c r="F126" s="36" t="s">
        <v>744</v>
      </c>
      <c r="G126" s="205" t="s">
        <v>780</v>
      </c>
      <c r="H126" s="205"/>
      <c r="I126" s="206">
        <v>26.86</v>
      </c>
      <c r="J126" s="206"/>
      <c r="K126" s="210">
        <v>7.0000000000000007E-2</v>
      </c>
      <c r="L126" s="210"/>
    </row>
    <row r="127" spans="1:12" ht="25.15" customHeight="1">
      <c r="A127" s="74"/>
      <c r="B127" s="74"/>
      <c r="C127" s="74"/>
      <c r="D127" s="74"/>
      <c r="E127" s="74"/>
      <c r="F127" s="74"/>
      <c r="G127" s="208" t="s">
        <v>781</v>
      </c>
      <c r="H127" s="208"/>
      <c r="I127" s="208"/>
      <c r="J127" s="209">
        <v>1.5</v>
      </c>
      <c r="K127" s="209"/>
      <c r="L127" s="209"/>
    </row>
    <row r="128" spans="1:12" ht="58.35" customHeight="1">
      <c r="A128" s="212" t="s">
        <v>782</v>
      </c>
      <c r="B128" s="212"/>
      <c r="C128" s="212"/>
      <c r="D128" s="212"/>
      <c r="E128" s="212"/>
      <c r="F128" s="212"/>
      <c r="G128" s="212"/>
      <c r="H128" s="74"/>
      <c r="I128" s="74"/>
      <c r="J128" s="75"/>
      <c r="K128" s="75"/>
      <c r="L128" s="75"/>
    </row>
    <row r="129" spans="1:12" ht="58.35" customHeight="1">
      <c r="A129" s="205" t="s">
        <v>783</v>
      </c>
      <c r="B129" s="205"/>
      <c r="C129" s="36" t="s">
        <v>141</v>
      </c>
      <c r="D129" s="35" t="s">
        <v>86</v>
      </c>
      <c r="E129" s="211" t="s">
        <v>142</v>
      </c>
      <c r="F129" s="211"/>
      <c r="G129" s="211"/>
      <c r="H129" s="211"/>
      <c r="I129" s="211"/>
      <c r="J129" s="211"/>
      <c r="K129" s="75"/>
      <c r="L129" s="75"/>
    </row>
    <row r="130" spans="1:12" ht="15.4" customHeight="1">
      <c r="A130" s="74"/>
      <c r="B130" s="205" t="s">
        <v>784</v>
      </c>
      <c r="C130" s="205"/>
      <c r="D130" s="205"/>
      <c r="E130" s="76">
        <v>0.1046</v>
      </c>
      <c r="F130" s="36" t="s">
        <v>99</v>
      </c>
      <c r="G130" s="205" t="s">
        <v>785</v>
      </c>
      <c r="H130" s="205"/>
      <c r="I130" s="206">
        <v>323.85000000000002</v>
      </c>
      <c r="J130" s="206"/>
      <c r="K130" s="207">
        <v>33.869999999999997</v>
      </c>
      <c r="L130" s="207"/>
    </row>
    <row r="131" spans="1:12" ht="17.45" customHeight="1">
      <c r="A131" s="74"/>
      <c r="B131" s="205" t="s">
        <v>786</v>
      </c>
      <c r="C131" s="205"/>
      <c r="D131" s="205"/>
      <c r="E131" s="76">
        <v>8.8300000000000003E-2</v>
      </c>
      <c r="F131" s="36" t="s">
        <v>99</v>
      </c>
      <c r="G131" s="205" t="s">
        <v>787</v>
      </c>
      <c r="H131" s="205"/>
      <c r="I131" s="206">
        <v>1.56</v>
      </c>
      <c r="J131" s="206"/>
      <c r="K131" s="207">
        <v>0.14000000000000001</v>
      </c>
      <c r="L131" s="207"/>
    </row>
    <row r="132" spans="1:12" ht="31.7" customHeight="1">
      <c r="A132" s="74"/>
      <c r="B132" s="205" t="s">
        <v>721</v>
      </c>
      <c r="C132" s="205"/>
      <c r="D132" s="205"/>
      <c r="E132" s="76">
        <v>0.1401</v>
      </c>
      <c r="F132" s="36" t="s">
        <v>581</v>
      </c>
      <c r="G132" s="205" t="s">
        <v>722</v>
      </c>
      <c r="H132" s="205"/>
      <c r="I132" s="206">
        <v>12.1</v>
      </c>
      <c r="J132" s="206"/>
      <c r="K132" s="207">
        <v>1.7</v>
      </c>
      <c r="L132" s="207"/>
    </row>
    <row r="133" spans="1:12" ht="39.75" customHeight="1">
      <c r="A133" s="74"/>
      <c r="B133" s="205" t="s">
        <v>788</v>
      </c>
      <c r="C133" s="205"/>
      <c r="D133" s="205"/>
      <c r="E133" s="76">
        <v>2.41E-2</v>
      </c>
      <c r="F133" s="36" t="s">
        <v>728</v>
      </c>
      <c r="G133" s="205" t="s">
        <v>789</v>
      </c>
      <c r="H133" s="205"/>
      <c r="I133" s="206">
        <v>416.42</v>
      </c>
      <c r="J133" s="206"/>
      <c r="K133" s="207">
        <v>10.039999999999999</v>
      </c>
      <c r="L133" s="207"/>
    </row>
    <row r="134" spans="1:12" ht="58.35" customHeight="1">
      <c r="A134" s="74"/>
      <c r="B134" s="205" t="s">
        <v>790</v>
      </c>
      <c r="C134" s="205"/>
      <c r="D134" s="205"/>
      <c r="E134" s="76">
        <v>2.2599999999999999E-2</v>
      </c>
      <c r="F134" s="36" t="s">
        <v>744</v>
      </c>
      <c r="G134" s="205" t="s">
        <v>791</v>
      </c>
      <c r="H134" s="205"/>
      <c r="I134" s="206">
        <v>149.44999999999999</v>
      </c>
      <c r="J134" s="206"/>
      <c r="K134" s="207">
        <v>3.38</v>
      </c>
      <c r="L134" s="207"/>
    </row>
    <row r="135" spans="1:12" ht="21.4" customHeight="1">
      <c r="A135" s="74"/>
      <c r="B135" s="205" t="s">
        <v>792</v>
      </c>
      <c r="C135" s="205"/>
      <c r="D135" s="205"/>
      <c r="E135" s="76">
        <v>8.8300000000000003E-2</v>
      </c>
      <c r="F135" s="36" t="s">
        <v>99</v>
      </c>
      <c r="G135" s="205" t="s">
        <v>793</v>
      </c>
      <c r="H135" s="205"/>
      <c r="I135" s="206">
        <v>3.36</v>
      </c>
      <c r="J135" s="206"/>
      <c r="K135" s="207">
        <v>0.3</v>
      </c>
      <c r="L135" s="207"/>
    </row>
    <row r="136" spans="1:12" ht="67.5" customHeight="1">
      <c r="A136" s="74"/>
      <c r="B136" s="205" t="s">
        <v>794</v>
      </c>
      <c r="C136" s="205"/>
      <c r="D136" s="205"/>
      <c r="E136" s="76">
        <v>4.6699999999999998E-2</v>
      </c>
      <c r="F136" s="36" t="s">
        <v>581</v>
      </c>
      <c r="G136" s="205" t="s">
        <v>795</v>
      </c>
      <c r="H136" s="205"/>
      <c r="I136" s="206">
        <v>99.57</v>
      </c>
      <c r="J136" s="206"/>
      <c r="K136" s="210">
        <v>4.6500000000000004</v>
      </c>
      <c r="L136" s="210"/>
    </row>
    <row r="137" spans="1:12" ht="67.5" customHeight="1">
      <c r="A137" s="74"/>
      <c r="B137" s="74"/>
      <c r="C137" s="74"/>
      <c r="D137" s="74"/>
      <c r="E137" s="74"/>
      <c r="F137" s="74"/>
      <c r="G137" s="208" t="s">
        <v>725</v>
      </c>
      <c r="H137" s="208"/>
      <c r="I137" s="208"/>
      <c r="J137" s="209">
        <v>54.08</v>
      </c>
      <c r="K137" s="209"/>
      <c r="L137" s="209"/>
    </row>
    <row r="138" spans="1:12" ht="39.75" customHeight="1">
      <c r="A138" s="205" t="s">
        <v>796</v>
      </c>
      <c r="B138" s="205"/>
      <c r="C138" s="36" t="s">
        <v>144</v>
      </c>
      <c r="D138" s="35" t="s">
        <v>56</v>
      </c>
      <c r="E138" s="211" t="s">
        <v>145</v>
      </c>
      <c r="F138" s="211"/>
      <c r="G138" s="211"/>
      <c r="H138" s="211"/>
      <c r="I138" s="211"/>
      <c r="J138" s="211"/>
      <c r="K138" s="75"/>
      <c r="L138" s="75"/>
    </row>
    <row r="139" spans="1:12" ht="39.75" customHeight="1">
      <c r="A139" s="74"/>
      <c r="B139" s="205" t="s">
        <v>797</v>
      </c>
      <c r="C139" s="205"/>
      <c r="D139" s="205"/>
      <c r="E139" s="76">
        <v>0.32600000000000001</v>
      </c>
      <c r="F139" s="36" t="s">
        <v>581</v>
      </c>
      <c r="G139" s="205" t="s">
        <v>798</v>
      </c>
      <c r="H139" s="205"/>
      <c r="I139" s="206">
        <v>12.41</v>
      </c>
      <c r="J139" s="206"/>
      <c r="K139" s="207">
        <v>4.05</v>
      </c>
      <c r="L139" s="207"/>
    </row>
    <row r="140" spans="1:12" ht="15.4" customHeight="1">
      <c r="A140" s="74"/>
      <c r="B140" s="205" t="s">
        <v>721</v>
      </c>
      <c r="C140" s="205"/>
      <c r="D140" s="205"/>
      <c r="E140" s="76">
        <v>0.32600000000000001</v>
      </c>
      <c r="F140" s="36" t="s">
        <v>581</v>
      </c>
      <c r="G140" s="205" t="s">
        <v>722</v>
      </c>
      <c r="H140" s="205"/>
      <c r="I140" s="206">
        <v>12.1</v>
      </c>
      <c r="J140" s="206"/>
      <c r="K140" s="207">
        <v>3.94</v>
      </c>
      <c r="L140" s="207"/>
    </row>
    <row r="141" spans="1:12" ht="22.15" customHeight="1">
      <c r="A141" s="74"/>
      <c r="B141" s="205" t="s">
        <v>799</v>
      </c>
      <c r="C141" s="205"/>
      <c r="D141" s="205"/>
      <c r="E141" s="76">
        <v>0.18</v>
      </c>
      <c r="F141" s="36" t="s">
        <v>728</v>
      </c>
      <c r="G141" s="205" t="s">
        <v>800</v>
      </c>
      <c r="H141" s="205"/>
      <c r="I141" s="206">
        <v>13.77</v>
      </c>
      <c r="J141" s="206"/>
      <c r="K141" s="207">
        <v>2.48</v>
      </c>
      <c r="L141" s="207"/>
    </row>
    <row r="142" spans="1:12" ht="30.6" customHeight="1">
      <c r="A142" s="74"/>
      <c r="B142" s="205" t="s">
        <v>801</v>
      </c>
      <c r="C142" s="205"/>
      <c r="D142" s="205"/>
      <c r="E142" s="76">
        <v>0.14599999999999999</v>
      </c>
      <c r="F142" s="36" t="s">
        <v>744</v>
      </c>
      <c r="G142" s="205" t="s">
        <v>802</v>
      </c>
      <c r="H142" s="205"/>
      <c r="I142" s="206">
        <v>13.08</v>
      </c>
      <c r="J142" s="206"/>
      <c r="K142" s="210">
        <v>1.91</v>
      </c>
      <c r="L142" s="210"/>
    </row>
    <row r="143" spans="1:12" ht="21.4" customHeight="1">
      <c r="A143" s="74"/>
      <c r="B143" s="74"/>
      <c r="C143" s="74"/>
      <c r="D143" s="74"/>
      <c r="E143" s="74"/>
      <c r="F143" s="74"/>
      <c r="G143" s="208" t="s">
        <v>696</v>
      </c>
      <c r="H143" s="208"/>
      <c r="I143" s="208"/>
      <c r="J143" s="209">
        <v>12.38</v>
      </c>
      <c r="K143" s="209"/>
      <c r="L143" s="209"/>
    </row>
    <row r="144" spans="1:12" ht="49.15" customHeight="1">
      <c r="A144" s="205" t="s">
        <v>803</v>
      </c>
      <c r="B144" s="205"/>
      <c r="C144" s="36" t="s">
        <v>147</v>
      </c>
      <c r="D144" s="35" t="s">
        <v>99</v>
      </c>
      <c r="E144" s="211" t="s">
        <v>148</v>
      </c>
      <c r="F144" s="211"/>
      <c r="G144" s="211"/>
      <c r="H144" s="211"/>
      <c r="I144" s="211"/>
      <c r="J144" s="211"/>
      <c r="K144" s="75"/>
      <c r="L144" s="75"/>
    </row>
    <row r="145" spans="1:12" ht="49.15" customHeight="1">
      <c r="A145" s="74"/>
      <c r="B145" s="205" t="s">
        <v>804</v>
      </c>
      <c r="C145" s="205"/>
      <c r="D145" s="205"/>
      <c r="E145" s="76">
        <v>0.85899999999999999</v>
      </c>
      <c r="F145" s="36" t="s">
        <v>99</v>
      </c>
      <c r="G145" s="205" t="s">
        <v>805</v>
      </c>
      <c r="H145" s="205"/>
      <c r="I145" s="206">
        <v>63.28</v>
      </c>
      <c r="J145" s="206"/>
      <c r="K145" s="207">
        <v>54.36</v>
      </c>
      <c r="L145" s="207"/>
    </row>
    <row r="146" spans="1:12" ht="15.4" customHeight="1">
      <c r="A146" s="74"/>
      <c r="B146" s="205" t="s">
        <v>806</v>
      </c>
      <c r="C146" s="205"/>
      <c r="D146" s="205"/>
      <c r="E146" s="76">
        <v>212.21</v>
      </c>
      <c r="F146" s="36" t="s">
        <v>157</v>
      </c>
      <c r="G146" s="205" t="s">
        <v>807</v>
      </c>
      <c r="H146" s="205"/>
      <c r="I146" s="206">
        <v>0.48</v>
      </c>
      <c r="J146" s="206"/>
      <c r="K146" s="207">
        <v>101.86</v>
      </c>
      <c r="L146" s="207"/>
    </row>
    <row r="147" spans="1:12" ht="31.7" customHeight="1">
      <c r="A147" s="74"/>
      <c r="B147" s="205" t="s">
        <v>808</v>
      </c>
      <c r="C147" s="205"/>
      <c r="D147" s="205"/>
      <c r="E147" s="76">
        <v>0.57899999999999996</v>
      </c>
      <c r="F147" s="36" t="s">
        <v>99</v>
      </c>
      <c r="G147" s="205" t="s">
        <v>809</v>
      </c>
      <c r="H147" s="205"/>
      <c r="I147" s="206">
        <v>62.48</v>
      </c>
      <c r="J147" s="206"/>
      <c r="K147" s="207">
        <v>36.18</v>
      </c>
      <c r="L147" s="207"/>
    </row>
    <row r="148" spans="1:12" ht="30.6" customHeight="1">
      <c r="A148" s="74"/>
      <c r="B148" s="205" t="s">
        <v>721</v>
      </c>
      <c r="C148" s="205"/>
      <c r="D148" s="205"/>
      <c r="E148" s="76">
        <v>2.4500000000000002</v>
      </c>
      <c r="F148" s="36" t="s">
        <v>581</v>
      </c>
      <c r="G148" s="205" t="s">
        <v>722</v>
      </c>
      <c r="H148" s="205"/>
      <c r="I148" s="206">
        <v>12.1</v>
      </c>
      <c r="J148" s="206"/>
      <c r="K148" s="207">
        <v>29.65</v>
      </c>
      <c r="L148" s="207"/>
    </row>
    <row r="149" spans="1:12" ht="15.2" customHeight="1">
      <c r="A149" s="74"/>
      <c r="B149" s="205" t="s">
        <v>810</v>
      </c>
      <c r="C149" s="205"/>
      <c r="D149" s="205"/>
      <c r="E149" s="76">
        <v>1.55</v>
      </c>
      <c r="F149" s="36" t="s">
        <v>581</v>
      </c>
      <c r="G149" s="205" t="s">
        <v>811</v>
      </c>
      <c r="H149" s="205"/>
      <c r="I149" s="206">
        <v>14.24</v>
      </c>
      <c r="J149" s="206"/>
      <c r="K149" s="207">
        <v>22.07</v>
      </c>
      <c r="L149" s="207"/>
    </row>
    <row r="150" spans="1:12" ht="21.4" customHeight="1">
      <c r="A150" s="74"/>
      <c r="B150" s="205" t="s">
        <v>812</v>
      </c>
      <c r="C150" s="205"/>
      <c r="D150" s="205"/>
      <c r="E150" s="76">
        <v>0.8</v>
      </c>
      <c r="F150" s="36" t="s">
        <v>728</v>
      </c>
      <c r="G150" s="205" t="s">
        <v>813</v>
      </c>
      <c r="H150" s="205"/>
      <c r="I150" s="206">
        <v>1</v>
      </c>
      <c r="J150" s="206"/>
      <c r="K150" s="207">
        <v>0.8</v>
      </c>
      <c r="L150" s="207"/>
    </row>
    <row r="151" spans="1:12" ht="21.4" customHeight="1">
      <c r="A151" s="74"/>
      <c r="B151" s="205" t="s">
        <v>814</v>
      </c>
      <c r="C151" s="205"/>
      <c r="D151" s="205"/>
      <c r="E151" s="76">
        <v>0.75</v>
      </c>
      <c r="F151" s="36" t="s">
        <v>744</v>
      </c>
      <c r="G151" s="205" t="s">
        <v>815</v>
      </c>
      <c r="H151" s="205"/>
      <c r="I151" s="206">
        <v>0.23</v>
      </c>
      <c r="J151" s="206"/>
      <c r="K151" s="210">
        <v>0.17</v>
      </c>
      <c r="L151" s="210"/>
    </row>
    <row r="152" spans="1:12" ht="30.6" customHeight="1">
      <c r="A152" s="74"/>
      <c r="B152" s="74"/>
      <c r="C152" s="74"/>
      <c r="D152" s="74"/>
      <c r="E152" s="74"/>
      <c r="F152" s="74"/>
      <c r="G152" s="208" t="s">
        <v>750</v>
      </c>
      <c r="H152" s="208"/>
      <c r="I152" s="208"/>
      <c r="J152" s="209">
        <v>245.09</v>
      </c>
      <c r="K152" s="209"/>
      <c r="L152" s="209"/>
    </row>
    <row r="153" spans="1:12" ht="49.15" customHeight="1">
      <c r="A153" s="205" t="s">
        <v>816</v>
      </c>
      <c r="B153" s="205"/>
      <c r="C153" s="36" t="s">
        <v>150</v>
      </c>
      <c r="D153" s="35" t="s">
        <v>117</v>
      </c>
      <c r="E153" s="211" t="s">
        <v>151</v>
      </c>
      <c r="F153" s="211"/>
      <c r="G153" s="211"/>
      <c r="H153" s="211"/>
      <c r="I153" s="211"/>
      <c r="J153" s="211"/>
      <c r="K153" s="75"/>
      <c r="L153" s="75"/>
    </row>
    <row r="154" spans="1:12" ht="49.15" customHeight="1">
      <c r="A154" s="74"/>
      <c r="B154" s="205" t="s">
        <v>817</v>
      </c>
      <c r="C154" s="205"/>
      <c r="D154" s="205"/>
      <c r="E154" s="76">
        <v>0.79100000000000004</v>
      </c>
      <c r="F154" s="36" t="s">
        <v>117</v>
      </c>
      <c r="G154" s="205" t="s">
        <v>818</v>
      </c>
      <c r="H154" s="205"/>
      <c r="I154" s="206">
        <v>31.53</v>
      </c>
      <c r="J154" s="206"/>
      <c r="K154" s="207">
        <v>24.94</v>
      </c>
      <c r="L154" s="207"/>
    </row>
    <row r="155" spans="1:12" ht="15.4" customHeight="1">
      <c r="A155" s="74"/>
      <c r="B155" s="205" t="s">
        <v>819</v>
      </c>
      <c r="C155" s="205"/>
      <c r="D155" s="205"/>
      <c r="E155" s="76">
        <v>0.01</v>
      </c>
      <c r="F155" s="36" t="s">
        <v>820</v>
      </c>
      <c r="G155" s="205" t="s">
        <v>821</v>
      </c>
      <c r="H155" s="205"/>
      <c r="I155" s="206">
        <v>6.26</v>
      </c>
      <c r="J155" s="206"/>
      <c r="K155" s="207">
        <v>0.06</v>
      </c>
      <c r="L155" s="207"/>
    </row>
    <row r="156" spans="1:12" ht="31.7" customHeight="1">
      <c r="A156" s="74"/>
      <c r="B156" s="205" t="s">
        <v>822</v>
      </c>
      <c r="C156" s="205"/>
      <c r="D156" s="205"/>
      <c r="E156" s="76">
        <v>1.726</v>
      </c>
      <c r="F156" s="36" t="s">
        <v>86</v>
      </c>
      <c r="G156" s="205" t="s">
        <v>823</v>
      </c>
      <c r="H156" s="205"/>
      <c r="I156" s="206">
        <v>7.49</v>
      </c>
      <c r="J156" s="206"/>
      <c r="K156" s="207">
        <v>12.93</v>
      </c>
      <c r="L156" s="207"/>
    </row>
    <row r="157" spans="1:12" ht="30.6" customHeight="1">
      <c r="A157" s="74"/>
      <c r="B157" s="205" t="s">
        <v>824</v>
      </c>
      <c r="C157" s="205"/>
      <c r="D157" s="205"/>
      <c r="E157" s="76">
        <v>14.378</v>
      </c>
      <c r="F157" s="36" t="s">
        <v>86</v>
      </c>
      <c r="G157" s="205" t="s">
        <v>825</v>
      </c>
      <c r="H157" s="205"/>
      <c r="I157" s="206">
        <v>1.39</v>
      </c>
      <c r="J157" s="206"/>
      <c r="K157" s="207">
        <v>19.989999999999998</v>
      </c>
      <c r="L157" s="207"/>
    </row>
    <row r="158" spans="1:12" ht="30.6" customHeight="1">
      <c r="A158" s="74"/>
      <c r="B158" s="205" t="s">
        <v>826</v>
      </c>
      <c r="C158" s="205"/>
      <c r="D158" s="205"/>
      <c r="E158" s="76">
        <v>0.13</v>
      </c>
      <c r="F158" s="36" t="s">
        <v>157</v>
      </c>
      <c r="G158" s="205" t="s">
        <v>827</v>
      </c>
      <c r="H158" s="205"/>
      <c r="I158" s="206">
        <v>11.22</v>
      </c>
      <c r="J158" s="206"/>
      <c r="K158" s="207">
        <v>1.46</v>
      </c>
      <c r="L158" s="207"/>
    </row>
    <row r="159" spans="1:12" ht="30.6" customHeight="1">
      <c r="A159" s="74"/>
      <c r="B159" s="205" t="s">
        <v>828</v>
      </c>
      <c r="C159" s="205"/>
      <c r="D159" s="205"/>
      <c r="E159" s="76">
        <v>2.4E-2</v>
      </c>
      <c r="F159" s="36" t="s">
        <v>157</v>
      </c>
      <c r="G159" s="205" t="s">
        <v>829</v>
      </c>
      <c r="H159" s="205"/>
      <c r="I159" s="206">
        <v>12.33</v>
      </c>
      <c r="J159" s="206"/>
      <c r="K159" s="207">
        <v>0.3</v>
      </c>
      <c r="L159" s="207"/>
    </row>
    <row r="160" spans="1:12" ht="21.4" customHeight="1">
      <c r="A160" s="74"/>
      <c r="B160" s="205" t="s">
        <v>830</v>
      </c>
      <c r="C160" s="205"/>
      <c r="D160" s="205"/>
      <c r="E160" s="76">
        <v>3.1E-2</v>
      </c>
      <c r="F160" s="36" t="s">
        <v>157</v>
      </c>
      <c r="G160" s="205" t="s">
        <v>831</v>
      </c>
      <c r="H160" s="205"/>
      <c r="I160" s="206">
        <v>12.18</v>
      </c>
      <c r="J160" s="206"/>
      <c r="K160" s="207">
        <v>0.38</v>
      </c>
      <c r="L160" s="207"/>
    </row>
    <row r="161" spans="1:12" ht="21.4" customHeight="1">
      <c r="A161" s="74"/>
      <c r="B161" s="205" t="s">
        <v>832</v>
      </c>
      <c r="C161" s="205"/>
      <c r="D161" s="205"/>
      <c r="E161" s="76">
        <v>2.4E-2</v>
      </c>
      <c r="F161" s="36" t="s">
        <v>157</v>
      </c>
      <c r="G161" s="205" t="s">
        <v>833</v>
      </c>
      <c r="H161" s="205"/>
      <c r="I161" s="206">
        <v>13.58</v>
      </c>
      <c r="J161" s="206"/>
      <c r="K161" s="207">
        <v>0.33</v>
      </c>
      <c r="L161" s="207"/>
    </row>
    <row r="162" spans="1:12" ht="21.4" customHeight="1">
      <c r="A162" s="74"/>
      <c r="B162" s="205" t="s">
        <v>834</v>
      </c>
      <c r="C162" s="205"/>
      <c r="D162" s="205"/>
      <c r="E162" s="76">
        <v>1.611</v>
      </c>
      <c r="F162" s="36" t="s">
        <v>581</v>
      </c>
      <c r="G162" s="205" t="s">
        <v>835</v>
      </c>
      <c r="H162" s="205"/>
      <c r="I162" s="206">
        <v>15.36</v>
      </c>
      <c r="J162" s="206"/>
      <c r="K162" s="207">
        <v>24.74</v>
      </c>
      <c r="L162" s="207"/>
    </row>
    <row r="163" spans="1:12" ht="21.4" customHeight="1">
      <c r="A163" s="74"/>
      <c r="B163" s="205" t="s">
        <v>836</v>
      </c>
      <c r="C163" s="205"/>
      <c r="D163" s="205"/>
      <c r="E163" s="76">
        <v>4.7270000000000003</v>
      </c>
      <c r="F163" s="36" t="s">
        <v>581</v>
      </c>
      <c r="G163" s="205" t="s">
        <v>837</v>
      </c>
      <c r="H163" s="205"/>
      <c r="I163" s="206">
        <v>15.33</v>
      </c>
      <c r="J163" s="206"/>
      <c r="K163" s="207">
        <v>72.459999999999994</v>
      </c>
      <c r="L163" s="207"/>
    </row>
    <row r="164" spans="1:12" ht="21.4" customHeight="1">
      <c r="A164" s="74"/>
      <c r="B164" s="205" t="s">
        <v>838</v>
      </c>
      <c r="C164" s="205"/>
      <c r="D164" s="205"/>
      <c r="E164" s="76">
        <v>0.13500000000000001</v>
      </c>
      <c r="F164" s="36" t="s">
        <v>728</v>
      </c>
      <c r="G164" s="205" t="s">
        <v>839</v>
      </c>
      <c r="H164" s="205"/>
      <c r="I164" s="206">
        <v>15.3</v>
      </c>
      <c r="J164" s="206"/>
      <c r="K164" s="207">
        <v>2.0699999999999998</v>
      </c>
      <c r="L164" s="207"/>
    </row>
    <row r="165" spans="1:12" ht="21.4" customHeight="1">
      <c r="A165" s="74"/>
      <c r="B165" s="205" t="s">
        <v>840</v>
      </c>
      <c r="C165" s="205"/>
      <c r="D165" s="205"/>
      <c r="E165" s="76">
        <v>0.26500000000000001</v>
      </c>
      <c r="F165" s="36" t="s">
        <v>744</v>
      </c>
      <c r="G165" s="205" t="s">
        <v>841</v>
      </c>
      <c r="H165" s="205"/>
      <c r="I165" s="206">
        <v>13.77</v>
      </c>
      <c r="J165" s="206"/>
      <c r="K165" s="210">
        <v>3.65</v>
      </c>
      <c r="L165" s="210"/>
    </row>
    <row r="166" spans="1:12" ht="21.4" customHeight="1">
      <c r="A166" s="74"/>
      <c r="B166" s="74"/>
      <c r="C166" s="74"/>
      <c r="D166" s="74"/>
      <c r="E166" s="74"/>
      <c r="F166" s="74"/>
      <c r="G166" s="208" t="s">
        <v>761</v>
      </c>
      <c r="H166" s="208"/>
      <c r="I166" s="208"/>
      <c r="J166" s="209">
        <v>163.31</v>
      </c>
      <c r="K166" s="209"/>
      <c r="L166" s="209"/>
    </row>
    <row r="167" spans="1:12" ht="39.75" customHeight="1">
      <c r="A167" s="205" t="s">
        <v>842</v>
      </c>
      <c r="B167" s="205"/>
      <c r="C167" s="36" t="s">
        <v>153</v>
      </c>
      <c r="D167" s="35" t="s">
        <v>117</v>
      </c>
      <c r="E167" s="211" t="s">
        <v>154</v>
      </c>
      <c r="F167" s="211"/>
      <c r="G167" s="211"/>
      <c r="H167" s="211"/>
      <c r="I167" s="211"/>
      <c r="J167" s="211"/>
      <c r="K167" s="75"/>
      <c r="L167" s="75"/>
    </row>
    <row r="168" spans="1:12" ht="39.75" customHeight="1">
      <c r="A168" s="74"/>
      <c r="B168" s="205" t="s">
        <v>817</v>
      </c>
      <c r="C168" s="205"/>
      <c r="D168" s="205"/>
      <c r="E168" s="76">
        <v>0.59299999999999997</v>
      </c>
      <c r="F168" s="36" t="s">
        <v>117</v>
      </c>
      <c r="G168" s="205" t="s">
        <v>818</v>
      </c>
      <c r="H168" s="205"/>
      <c r="I168" s="206">
        <v>31.53</v>
      </c>
      <c r="J168" s="206"/>
      <c r="K168" s="207">
        <v>18.7</v>
      </c>
      <c r="L168" s="207"/>
    </row>
    <row r="169" spans="1:12" ht="15.4" customHeight="1">
      <c r="A169" s="74"/>
      <c r="B169" s="205" t="s">
        <v>819</v>
      </c>
      <c r="C169" s="205"/>
      <c r="D169" s="205"/>
      <c r="E169" s="76">
        <v>0.01</v>
      </c>
      <c r="F169" s="36" t="s">
        <v>820</v>
      </c>
      <c r="G169" s="205" t="s">
        <v>821</v>
      </c>
      <c r="H169" s="205"/>
      <c r="I169" s="206">
        <v>6.26</v>
      </c>
      <c r="J169" s="206"/>
      <c r="K169" s="207">
        <v>0.06</v>
      </c>
      <c r="L169" s="207"/>
    </row>
    <row r="170" spans="1:12" ht="31.7" customHeight="1">
      <c r="A170" s="74"/>
      <c r="B170" s="205" t="s">
        <v>822</v>
      </c>
      <c r="C170" s="205"/>
      <c r="D170" s="205"/>
      <c r="E170" s="76">
        <v>2.294</v>
      </c>
      <c r="F170" s="36" t="s">
        <v>86</v>
      </c>
      <c r="G170" s="205" t="s">
        <v>823</v>
      </c>
      <c r="H170" s="205"/>
      <c r="I170" s="206">
        <v>7.49</v>
      </c>
      <c r="J170" s="206"/>
      <c r="K170" s="207">
        <v>17.18</v>
      </c>
      <c r="L170" s="207"/>
    </row>
    <row r="171" spans="1:12" ht="30.6" customHeight="1">
      <c r="A171" s="74"/>
      <c r="B171" s="205" t="s">
        <v>824</v>
      </c>
      <c r="C171" s="205"/>
      <c r="D171" s="205"/>
      <c r="E171" s="76">
        <v>1.359</v>
      </c>
      <c r="F171" s="36" t="s">
        <v>86</v>
      </c>
      <c r="G171" s="205" t="s">
        <v>825</v>
      </c>
      <c r="H171" s="205"/>
      <c r="I171" s="206">
        <v>1.39</v>
      </c>
      <c r="J171" s="206"/>
      <c r="K171" s="207">
        <v>1.89</v>
      </c>
      <c r="L171" s="207"/>
    </row>
    <row r="172" spans="1:12" ht="30.6" customHeight="1">
      <c r="A172" s="74"/>
      <c r="B172" s="205" t="s">
        <v>826</v>
      </c>
      <c r="C172" s="205"/>
      <c r="D172" s="205"/>
      <c r="E172" s="76">
        <v>3.5000000000000003E-2</v>
      </c>
      <c r="F172" s="36" t="s">
        <v>157</v>
      </c>
      <c r="G172" s="205" t="s">
        <v>827</v>
      </c>
      <c r="H172" s="205"/>
      <c r="I172" s="206">
        <v>11.22</v>
      </c>
      <c r="J172" s="206"/>
      <c r="K172" s="207">
        <v>0.39</v>
      </c>
      <c r="L172" s="207"/>
    </row>
    <row r="173" spans="1:12" ht="30.6" customHeight="1">
      <c r="A173" s="74"/>
      <c r="B173" s="205" t="s">
        <v>830</v>
      </c>
      <c r="C173" s="205"/>
      <c r="D173" s="205"/>
      <c r="E173" s="76">
        <v>7.0000000000000001E-3</v>
      </c>
      <c r="F173" s="36" t="s">
        <v>157</v>
      </c>
      <c r="G173" s="205" t="s">
        <v>831</v>
      </c>
      <c r="H173" s="205"/>
      <c r="I173" s="206">
        <v>12.18</v>
      </c>
      <c r="J173" s="206"/>
      <c r="K173" s="207">
        <v>0.09</v>
      </c>
      <c r="L173" s="207"/>
    </row>
    <row r="174" spans="1:12" ht="21.4" customHeight="1">
      <c r="A174" s="74"/>
      <c r="B174" s="205" t="s">
        <v>832</v>
      </c>
      <c r="C174" s="205"/>
      <c r="D174" s="205"/>
      <c r="E174" s="76">
        <v>0.01</v>
      </c>
      <c r="F174" s="36" t="s">
        <v>157</v>
      </c>
      <c r="G174" s="205" t="s">
        <v>833</v>
      </c>
      <c r="H174" s="205"/>
      <c r="I174" s="206">
        <v>13.58</v>
      </c>
      <c r="J174" s="206"/>
      <c r="K174" s="207">
        <v>0.14000000000000001</v>
      </c>
      <c r="L174" s="207"/>
    </row>
    <row r="175" spans="1:12" ht="21.4" customHeight="1">
      <c r="A175" s="74"/>
      <c r="B175" s="205" t="s">
        <v>834</v>
      </c>
      <c r="C175" s="205"/>
      <c r="D175" s="205"/>
      <c r="E175" s="76">
        <v>0.76300000000000001</v>
      </c>
      <c r="F175" s="36" t="s">
        <v>581</v>
      </c>
      <c r="G175" s="205" t="s">
        <v>835</v>
      </c>
      <c r="H175" s="205"/>
      <c r="I175" s="206">
        <v>15.36</v>
      </c>
      <c r="J175" s="206"/>
      <c r="K175" s="207">
        <v>11.72</v>
      </c>
      <c r="L175" s="207"/>
    </row>
    <row r="176" spans="1:12" ht="21.4" customHeight="1">
      <c r="A176" s="74"/>
      <c r="B176" s="205" t="s">
        <v>836</v>
      </c>
      <c r="C176" s="205"/>
      <c r="D176" s="205"/>
      <c r="E176" s="76">
        <v>1.9379999999999999</v>
      </c>
      <c r="F176" s="36" t="s">
        <v>581</v>
      </c>
      <c r="G176" s="205" t="s">
        <v>837</v>
      </c>
      <c r="H176" s="205"/>
      <c r="I176" s="206">
        <v>15.33</v>
      </c>
      <c r="J176" s="206"/>
      <c r="K176" s="207">
        <v>29.71</v>
      </c>
      <c r="L176" s="207"/>
    </row>
    <row r="177" spans="1:12" ht="21.4" customHeight="1">
      <c r="A177" s="74"/>
      <c r="B177" s="205" t="s">
        <v>838</v>
      </c>
      <c r="C177" s="205"/>
      <c r="D177" s="205"/>
      <c r="E177" s="76">
        <v>2.5999999999999999E-2</v>
      </c>
      <c r="F177" s="36" t="s">
        <v>728</v>
      </c>
      <c r="G177" s="205" t="s">
        <v>839</v>
      </c>
      <c r="H177" s="205"/>
      <c r="I177" s="206">
        <v>15.3</v>
      </c>
      <c r="J177" s="206"/>
      <c r="K177" s="207">
        <v>0.4</v>
      </c>
      <c r="L177" s="207"/>
    </row>
    <row r="178" spans="1:12" ht="21.4" customHeight="1">
      <c r="A178" s="74"/>
      <c r="B178" s="205" t="s">
        <v>840</v>
      </c>
      <c r="C178" s="205"/>
      <c r="D178" s="205"/>
      <c r="E178" s="76">
        <v>5.5E-2</v>
      </c>
      <c r="F178" s="36" t="s">
        <v>744</v>
      </c>
      <c r="G178" s="205" t="s">
        <v>841</v>
      </c>
      <c r="H178" s="205"/>
      <c r="I178" s="206">
        <v>13.77</v>
      </c>
      <c r="J178" s="206"/>
      <c r="K178" s="210">
        <v>0.76</v>
      </c>
      <c r="L178" s="210"/>
    </row>
    <row r="179" spans="1:12" ht="21.4" customHeight="1">
      <c r="A179" s="74"/>
      <c r="B179" s="74"/>
      <c r="C179" s="74"/>
      <c r="D179" s="74"/>
      <c r="E179" s="74"/>
      <c r="F179" s="74"/>
      <c r="G179" s="208" t="s">
        <v>761</v>
      </c>
      <c r="H179" s="208"/>
      <c r="I179" s="208"/>
      <c r="J179" s="209">
        <v>81.040000000000006</v>
      </c>
      <c r="K179" s="209"/>
      <c r="L179" s="209"/>
    </row>
    <row r="180" spans="1:12" ht="39.75" customHeight="1">
      <c r="A180" s="205" t="s">
        <v>843</v>
      </c>
      <c r="B180" s="205"/>
      <c r="C180" s="36" t="s">
        <v>156</v>
      </c>
      <c r="D180" s="35" t="s">
        <v>157</v>
      </c>
      <c r="E180" s="211" t="s">
        <v>158</v>
      </c>
      <c r="F180" s="211"/>
      <c r="G180" s="211"/>
      <c r="H180" s="211"/>
      <c r="I180" s="211"/>
      <c r="J180" s="211"/>
      <c r="K180" s="75"/>
      <c r="L180" s="75"/>
    </row>
    <row r="181" spans="1:12" ht="39.75" customHeight="1">
      <c r="A181" s="74"/>
      <c r="B181" s="205" t="s">
        <v>844</v>
      </c>
      <c r="C181" s="205"/>
      <c r="D181" s="205"/>
      <c r="E181" s="76">
        <v>2.5000000000000001E-2</v>
      </c>
      <c r="F181" s="36" t="s">
        <v>157</v>
      </c>
      <c r="G181" s="205" t="s">
        <v>845</v>
      </c>
      <c r="H181" s="205"/>
      <c r="I181" s="206">
        <v>10</v>
      </c>
      <c r="J181" s="206"/>
      <c r="K181" s="207">
        <v>0.25</v>
      </c>
      <c r="L181" s="207"/>
    </row>
    <row r="182" spans="1:12" ht="15.4" customHeight="1">
      <c r="A182" s="74"/>
      <c r="B182" s="205" t="s">
        <v>846</v>
      </c>
      <c r="C182" s="205"/>
      <c r="D182" s="205"/>
      <c r="E182" s="76">
        <v>2.1179999999999999</v>
      </c>
      <c r="F182" s="36" t="s">
        <v>56</v>
      </c>
      <c r="G182" s="205" t="s">
        <v>847</v>
      </c>
      <c r="H182" s="205"/>
      <c r="I182" s="206">
        <v>0.14000000000000001</v>
      </c>
      <c r="J182" s="206"/>
      <c r="K182" s="207">
        <v>0.3</v>
      </c>
      <c r="L182" s="207"/>
    </row>
    <row r="183" spans="1:12" ht="22.15" customHeight="1">
      <c r="A183" s="74"/>
      <c r="B183" s="205" t="s">
        <v>848</v>
      </c>
      <c r="C183" s="205"/>
      <c r="D183" s="205"/>
      <c r="E183" s="76">
        <v>1.4E-2</v>
      </c>
      <c r="F183" s="36" t="s">
        <v>581</v>
      </c>
      <c r="G183" s="205" t="s">
        <v>849</v>
      </c>
      <c r="H183" s="205"/>
      <c r="I183" s="206">
        <v>11.83</v>
      </c>
      <c r="J183" s="206"/>
      <c r="K183" s="207">
        <v>0.17</v>
      </c>
      <c r="L183" s="207"/>
    </row>
    <row r="184" spans="1:12" ht="21.4" customHeight="1">
      <c r="A184" s="74"/>
      <c r="B184" s="205" t="s">
        <v>850</v>
      </c>
      <c r="C184" s="205"/>
      <c r="D184" s="205"/>
      <c r="E184" s="76">
        <v>8.5500000000000007E-2</v>
      </c>
      <c r="F184" s="36" t="s">
        <v>581</v>
      </c>
      <c r="G184" s="205" t="s">
        <v>851</v>
      </c>
      <c r="H184" s="205"/>
      <c r="I184" s="206">
        <v>15.33</v>
      </c>
      <c r="J184" s="206"/>
      <c r="K184" s="207">
        <v>1.31</v>
      </c>
      <c r="L184" s="207"/>
    </row>
    <row r="185" spans="1:12" ht="39.75" customHeight="1">
      <c r="A185" s="74"/>
      <c r="B185" s="205" t="s">
        <v>852</v>
      </c>
      <c r="C185" s="205"/>
      <c r="D185" s="205"/>
      <c r="E185" s="76">
        <v>1</v>
      </c>
      <c r="F185" s="36" t="s">
        <v>157</v>
      </c>
      <c r="G185" s="205" t="s">
        <v>853</v>
      </c>
      <c r="H185" s="205"/>
      <c r="I185" s="206">
        <v>6.12</v>
      </c>
      <c r="J185" s="206"/>
      <c r="K185" s="210">
        <v>6.12</v>
      </c>
      <c r="L185" s="210"/>
    </row>
    <row r="186" spans="1:12" ht="21.4" customHeight="1">
      <c r="A186" s="74"/>
      <c r="B186" s="74"/>
      <c r="C186" s="74"/>
      <c r="D186" s="74"/>
      <c r="E186" s="74"/>
      <c r="F186" s="74"/>
      <c r="G186" s="208" t="s">
        <v>854</v>
      </c>
      <c r="H186" s="208"/>
      <c r="I186" s="208"/>
      <c r="J186" s="209">
        <v>8.15</v>
      </c>
      <c r="K186" s="209"/>
      <c r="L186" s="209"/>
    </row>
    <row r="187" spans="1:12" ht="21.4" customHeight="1">
      <c r="A187" s="205" t="s">
        <v>855</v>
      </c>
      <c r="B187" s="205"/>
      <c r="C187" s="36" t="s">
        <v>160</v>
      </c>
      <c r="D187" s="35" t="s">
        <v>157</v>
      </c>
      <c r="E187" s="211" t="s">
        <v>161</v>
      </c>
      <c r="F187" s="211"/>
      <c r="G187" s="211"/>
      <c r="H187" s="211"/>
      <c r="I187" s="211"/>
      <c r="J187" s="211"/>
      <c r="K187" s="75"/>
      <c r="L187" s="75"/>
    </row>
    <row r="188" spans="1:12" ht="30.6" customHeight="1">
      <c r="A188" s="74"/>
      <c r="B188" s="205" t="s">
        <v>844</v>
      </c>
      <c r="C188" s="205"/>
      <c r="D188" s="205"/>
      <c r="E188" s="76">
        <v>2.5000000000000001E-2</v>
      </c>
      <c r="F188" s="36" t="s">
        <v>157</v>
      </c>
      <c r="G188" s="205" t="s">
        <v>845</v>
      </c>
      <c r="H188" s="205"/>
      <c r="I188" s="206">
        <v>10</v>
      </c>
      <c r="J188" s="206"/>
      <c r="K188" s="207">
        <v>0.25</v>
      </c>
      <c r="L188" s="207"/>
    </row>
    <row r="189" spans="1:12" ht="15.4" customHeight="1">
      <c r="A189" s="74"/>
      <c r="B189" s="205" t="s">
        <v>846</v>
      </c>
      <c r="C189" s="205"/>
      <c r="D189" s="205"/>
      <c r="E189" s="76">
        <v>1.333</v>
      </c>
      <c r="F189" s="36" t="s">
        <v>56</v>
      </c>
      <c r="G189" s="205" t="s">
        <v>847</v>
      </c>
      <c r="H189" s="205"/>
      <c r="I189" s="206">
        <v>0.14000000000000001</v>
      </c>
      <c r="J189" s="206"/>
      <c r="K189" s="207">
        <v>0.19</v>
      </c>
      <c r="L189" s="207"/>
    </row>
    <row r="190" spans="1:12" ht="22.15" customHeight="1">
      <c r="A190" s="74"/>
      <c r="B190" s="205" t="s">
        <v>848</v>
      </c>
      <c r="C190" s="205"/>
      <c r="D190" s="205"/>
      <c r="E190" s="76">
        <v>1.0500000000000001E-2</v>
      </c>
      <c r="F190" s="36" t="s">
        <v>581</v>
      </c>
      <c r="G190" s="205" t="s">
        <v>849</v>
      </c>
      <c r="H190" s="205"/>
      <c r="I190" s="206">
        <v>11.83</v>
      </c>
      <c r="J190" s="206"/>
      <c r="K190" s="207">
        <v>0.12</v>
      </c>
      <c r="L190" s="207"/>
    </row>
    <row r="191" spans="1:12" ht="21.4" customHeight="1">
      <c r="A191" s="74"/>
      <c r="B191" s="205" t="s">
        <v>850</v>
      </c>
      <c r="C191" s="205"/>
      <c r="D191" s="205"/>
      <c r="E191" s="76">
        <v>6.4600000000000005E-2</v>
      </c>
      <c r="F191" s="36" t="s">
        <v>581</v>
      </c>
      <c r="G191" s="205" t="s">
        <v>851</v>
      </c>
      <c r="H191" s="205"/>
      <c r="I191" s="206">
        <v>15.33</v>
      </c>
      <c r="J191" s="206"/>
      <c r="K191" s="207">
        <v>0.99</v>
      </c>
      <c r="L191" s="207"/>
    </row>
    <row r="192" spans="1:12" ht="39.75" customHeight="1">
      <c r="A192" s="74"/>
      <c r="B192" s="205" t="s">
        <v>856</v>
      </c>
      <c r="C192" s="205"/>
      <c r="D192" s="205"/>
      <c r="E192" s="76">
        <v>1</v>
      </c>
      <c r="F192" s="36" t="s">
        <v>157</v>
      </c>
      <c r="G192" s="205" t="s">
        <v>857</v>
      </c>
      <c r="H192" s="205"/>
      <c r="I192" s="206">
        <v>5.94</v>
      </c>
      <c r="J192" s="206"/>
      <c r="K192" s="210">
        <v>5.94</v>
      </c>
      <c r="L192" s="210"/>
    </row>
    <row r="193" spans="1:12" ht="21.4" customHeight="1">
      <c r="A193" s="74"/>
      <c r="B193" s="74"/>
      <c r="C193" s="74"/>
      <c r="D193" s="74"/>
      <c r="E193" s="74"/>
      <c r="F193" s="74"/>
      <c r="G193" s="208" t="s">
        <v>854</v>
      </c>
      <c r="H193" s="208"/>
      <c r="I193" s="208"/>
      <c r="J193" s="209">
        <v>7.49</v>
      </c>
      <c r="K193" s="209"/>
      <c r="L193" s="209"/>
    </row>
    <row r="194" spans="1:12" ht="21.4" customHeight="1">
      <c r="A194" s="205" t="s">
        <v>858</v>
      </c>
      <c r="B194" s="205"/>
      <c r="C194" s="36" t="s">
        <v>163</v>
      </c>
      <c r="D194" s="35" t="s">
        <v>157</v>
      </c>
      <c r="E194" s="211" t="s">
        <v>164</v>
      </c>
      <c r="F194" s="211"/>
      <c r="G194" s="211"/>
      <c r="H194" s="211"/>
      <c r="I194" s="211"/>
      <c r="J194" s="211"/>
      <c r="K194" s="75"/>
      <c r="L194" s="75"/>
    </row>
    <row r="195" spans="1:12" ht="30.6" customHeight="1">
      <c r="A195" s="74"/>
      <c r="B195" s="205" t="s">
        <v>844</v>
      </c>
      <c r="C195" s="205"/>
      <c r="D195" s="205"/>
      <c r="E195" s="76">
        <v>2.5000000000000001E-2</v>
      </c>
      <c r="F195" s="36" t="s">
        <v>157</v>
      </c>
      <c r="G195" s="205" t="s">
        <v>845</v>
      </c>
      <c r="H195" s="205"/>
      <c r="I195" s="206">
        <v>10</v>
      </c>
      <c r="J195" s="206"/>
      <c r="K195" s="207">
        <v>0.25</v>
      </c>
      <c r="L195" s="207"/>
    </row>
    <row r="196" spans="1:12" ht="15.4" customHeight="1">
      <c r="A196" s="74"/>
      <c r="B196" s="205" t="s">
        <v>846</v>
      </c>
      <c r="C196" s="205"/>
      <c r="D196" s="205"/>
      <c r="E196" s="76">
        <v>0.72799999999999998</v>
      </c>
      <c r="F196" s="36" t="s">
        <v>56</v>
      </c>
      <c r="G196" s="205" t="s">
        <v>847</v>
      </c>
      <c r="H196" s="205"/>
      <c r="I196" s="206">
        <v>0.14000000000000001</v>
      </c>
      <c r="J196" s="206"/>
      <c r="K196" s="207">
        <v>0.1</v>
      </c>
      <c r="L196" s="207"/>
    </row>
    <row r="197" spans="1:12" ht="22.15" customHeight="1">
      <c r="A197" s="74"/>
      <c r="B197" s="205" t="s">
        <v>848</v>
      </c>
      <c r="C197" s="205"/>
      <c r="D197" s="205"/>
      <c r="E197" s="76">
        <v>7.7999999999999996E-3</v>
      </c>
      <c r="F197" s="36" t="s">
        <v>581</v>
      </c>
      <c r="G197" s="205" t="s">
        <v>849</v>
      </c>
      <c r="H197" s="205"/>
      <c r="I197" s="206">
        <v>11.83</v>
      </c>
      <c r="J197" s="206"/>
      <c r="K197" s="207">
        <v>0.09</v>
      </c>
      <c r="L197" s="207"/>
    </row>
    <row r="198" spans="1:12" ht="21.4" customHeight="1">
      <c r="A198" s="74"/>
      <c r="B198" s="205" t="s">
        <v>850</v>
      </c>
      <c r="C198" s="205"/>
      <c r="D198" s="205"/>
      <c r="E198" s="76">
        <v>4.7500000000000001E-2</v>
      </c>
      <c r="F198" s="36" t="s">
        <v>581</v>
      </c>
      <c r="G198" s="205" t="s">
        <v>851</v>
      </c>
      <c r="H198" s="205"/>
      <c r="I198" s="206">
        <v>15.33</v>
      </c>
      <c r="J198" s="206"/>
      <c r="K198" s="207">
        <v>0.73</v>
      </c>
      <c r="L198" s="207"/>
    </row>
    <row r="199" spans="1:12" ht="39.75" customHeight="1">
      <c r="A199" s="74"/>
      <c r="B199" s="205" t="s">
        <v>859</v>
      </c>
      <c r="C199" s="205"/>
      <c r="D199" s="205"/>
      <c r="E199" s="76">
        <v>1</v>
      </c>
      <c r="F199" s="36" t="s">
        <v>157</v>
      </c>
      <c r="G199" s="205" t="s">
        <v>860</v>
      </c>
      <c r="H199" s="205"/>
      <c r="I199" s="206">
        <v>6.58</v>
      </c>
      <c r="J199" s="206"/>
      <c r="K199" s="210">
        <v>6.58</v>
      </c>
      <c r="L199" s="210"/>
    </row>
    <row r="200" spans="1:12" ht="21.4" customHeight="1">
      <c r="A200" s="74"/>
      <c r="B200" s="74"/>
      <c r="C200" s="74"/>
      <c r="D200" s="74"/>
      <c r="E200" s="74"/>
      <c r="F200" s="74"/>
      <c r="G200" s="208" t="s">
        <v>854</v>
      </c>
      <c r="H200" s="208"/>
      <c r="I200" s="208"/>
      <c r="J200" s="209">
        <v>7.75</v>
      </c>
      <c r="K200" s="209"/>
      <c r="L200" s="209"/>
    </row>
    <row r="201" spans="1:12" ht="21.4" customHeight="1">
      <c r="A201" s="205" t="s">
        <v>861</v>
      </c>
      <c r="B201" s="205"/>
      <c r="C201" s="36" t="s">
        <v>166</v>
      </c>
      <c r="D201" s="35" t="s">
        <v>157</v>
      </c>
      <c r="E201" s="211" t="s">
        <v>167</v>
      </c>
      <c r="F201" s="211"/>
      <c r="G201" s="211"/>
      <c r="H201" s="211"/>
      <c r="I201" s="211"/>
      <c r="J201" s="211"/>
      <c r="K201" s="75"/>
      <c r="L201" s="75"/>
    </row>
    <row r="202" spans="1:12" ht="30.6" customHeight="1">
      <c r="A202" s="74"/>
      <c r="B202" s="205" t="s">
        <v>844</v>
      </c>
      <c r="C202" s="205"/>
      <c r="D202" s="205"/>
      <c r="E202" s="76">
        <v>2.5000000000000001E-2</v>
      </c>
      <c r="F202" s="36" t="s">
        <v>157</v>
      </c>
      <c r="G202" s="205" t="s">
        <v>845</v>
      </c>
      <c r="H202" s="205"/>
      <c r="I202" s="206">
        <v>10</v>
      </c>
      <c r="J202" s="206"/>
      <c r="K202" s="207">
        <v>0.25</v>
      </c>
      <c r="L202" s="207"/>
    </row>
    <row r="203" spans="1:12" ht="15.4" customHeight="1">
      <c r="A203" s="74"/>
      <c r="B203" s="205" t="s">
        <v>846</v>
      </c>
      <c r="C203" s="205"/>
      <c r="D203" s="205"/>
      <c r="E203" s="76">
        <v>0.35699999999999998</v>
      </c>
      <c r="F203" s="36" t="s">
        <v>56</v>
      </c>
      <c r="G203" s="205" t="s">
        <v>847</v>
      </c>
      <c r="H203" s="205"/>
      <c r="I203" s="206">
        <v>0.14000000000000001</v>
      </c>
      <c r="J203" s="206"/>
      <c r="K203" s="207">
        <v>0.05</v>
      </c>
      <c r="L203" s="207"/>
    </row>
    <row r="204" spans="1:12" ht="22.15" customHeight="1">
      <c r="A204" s="74"/>
      <c r="B204" s="205" t="s">
        <v>848</v>
      </c>
      <c r="C204" s="205"/>
      <c r="D204" s="205"/>
      <c r="E204" s="76">
        <v>5.7000000000000002E-3</v>
      </c>
      <c r="F204" s="36" t="s">
        <v>581</v>
      </c>
      <c r="G204" s="205" t="s">
        <v>849</v>
      </c>
      <c r="H204" s="205"/>
      <c r="I204" s="206">
        <v>11.83</v>
      </c>
      <c r="J204" s="206"/>
      <c r="K204" s="207">
        <v>7.0000000000000007E-2</v>
      </c>
      <c r="L204" s="207"/>
    </row>
    <row r="205" spans="1:12" ht="21.4" customHeight="1">
      <c r="A205" s="74"/>
      <c r="B205" s="205" t="s">
        <v>850</v>
      </c>
      <c r="C205" s="205"/>
      <c r="D205" s="205"/>
      <c r="E205" s="76">
        <v>3.4799999999999998E-2</v>
      </c>
      <c r="F205" s="36" t="s">
        <v>581</v>
      </c>
      <c r="G205" s="205" t="s">
        <v>851</v>
      </c>
      <c r="H205" s="205"/>
      <c r="I205" s="206">
        <v>15.33</v>
      </c>
      <c r="J205" s="206"/>
      <c r="K205" s="207">
        <v>0.53</v>
      </c>
      <c r="L205" s="207"/>
    </row>
    <row r="206" spans="1:12" ht="39.75" customHeight="1">
      <c r="A206" s="74"/>
      <c r="B206" s="205" t="s">
        <v>862</v>
      </c>
      <c r="C206" s="205"/>
      <c r="D206" s="205"/>
      <c r="E206" s="76">
        <v>1</v>
      </c>
      <c r="F206" s="36" t="s">
        <v>157</v>
      </c>
      <c r="G206" s="205" t="s">
        <v>863</v>
      </c>
      <c r="H206" s="205"/>
      <c r="I206" s="206">
        <v>5.51</v>
      </c>
      <c r="J206" s="206"/>
      <c r="K206" s="210">
        <v>5.51</v>
      </c>
      <c r="L206" s="210"/>
    </row>
    <row r="207" spans="1:12" ht="21.4" customHeight="1">
      <c r="A207" s="74"/>
      <c r="B207" s="74"/>
      <c r="C207" s="74"/>
      <c r="D207" s="74"/>
      <c r="E207" s="74"/>
      <c r="F207" s="74"/>
      <c r="G207" s="208" t="s">
        <v>854</v>
      </c>
      <c r="H207" s="208"/>
      <c r="I207" s="208"/>
      <c r="J207" s="209">
        <v>6.41</v>
      </c>
      <c r="K207" s="209"/>
      <c r="L207" s="209"/>
    </row>
    <row r="208" spans="1:12" ht="21.4" customHeight="1">
      <c r="A208" s="205" t="s">
        <v>864</v>
      </c>
      <c r="B208" s="205"/>
      <c r="C208" s="36" t="s">
        <v>169</v>
      </c>
      <c r="D208" s="35" t="s">
        <v>157</v>
      </c>
      <c r="E208" s="211" t="s">
        <v>170</v>
      </c>
      <c r="F208" s="211"/>
      <c r="G208" s="211"/>
      <c r="H208" s="211"/>
      <c r="I208" s="211"/>
      <c r="J208" s="211"/>
      <c r="K208" s="75"/>
      <c r="L208" s="75"/>
    </row>
    <row r="209" spans="1:12" ht="30.6" customHeight="1">
      <c r="A209" s="74"/>
      <c r="B209" s="205" t="s">
        <v>844</v>
      </c>
      <c r="C209" s="205"/>
      <c r="D209" s="205"/>
      <c r="E209" s="76">
        <v>2.5000000000000001E-2</v>
      </c>
      <c r="F209" s="36" t="s">
        <v>157</v>
      </c>
      <c r="G209" s="205" t="s">
        <v>845</v>
      </c>
      <c r="H209" s="205"/>
      <c r="I209" s="206">
        <v>10</v>
      </c>
      <c r="J209" s="206"/>
      <c r="K209" s="207">
        <v>0.25</v>
      </c>
      <c r="L209" s="207"/>
    </row>
    <row r="210" spans="1:12" ht="15.4" customHeight="1">
      <c r="A210" s="74"/>
      <c r="B210" s="205" t="s">
        <v>846</v>
      </c>
      <c r="C210" s="205"/>
      <c r="D210" s="205"/>
      <c r="E210" s="76">
        <v>0.14699999999999999</v>
      </c>
      <c r="F210" s="36" t="s">
        <v>56</v>
      </c>
      <c r="G210" s="205" t="s">
        <v>847</v>
      </c>
      <c r="H210" s="205"/>
      <c r="I210" s="206">
        <v>0.14000000000000001</v>
      </c>
      <c r="J210" s="206"/>
      <c r="K210" s="207">
        <v>0.02</v>
      </c>
      <c r="L210" s="207"/>
    </row>
    <row r="211" spans="1:12" ht="22.15" customHeight="1">
      <c r="A211" s="74"/>
      <c r="B211" s="205" t="s">
        <v>848</v>
      </c>
      <c r="C211" s="205"/>
      <c r="D211" s="205"/>
      <c r="E211" s="76">
        <v>4.0000000000000001E-3</v>
      </c>
      <c r="F211" s="36" t="s">
        <v>581</v>
      </c>
      <c r="G211" s="205" t="s">
        <v>849</v>
      </c>
      <c r="H211" s="205"/>
      <c r="I211" s="206">
        <v>11.83</v>
      </c>
      <c r="J211" s="206"/>
      <c r="K211" s="207">
        <v>0.05</v>
      </c>
      <c r="L211" s="207"/>
    </row>
    <row r="212" spans="1:12" ht="21.4" customHeight="1">
      <c r="A212" s="74"/>
      <c r="B212" s="205" t="s">
        <v>850</v>
      </c>
      <c r="C212" s="205"/>
      <c r="D212" s="205"/>
      <c r="E212" s="76">
        <v>2.47E-2</v>
      </c>
      <c r="F212" s="36" t="s">
        <v>581</v>
      </c>
      <c r="G212" s="205" t="s">
        <v>851</v>
      </c>
      <c r="H212" s="205"/>
      <c r="I212" s="206">
        <v>15.33</v>
      </c>
      <c r="J212" s="206"/>
      <c r="K212" s="207">
        <v>0.38</v>
      </c>
      <c r="L212" s="207"/>
    </row>
    <row r="213" spans="1:12" ht="39.75" customHeight="1">
      <c r="A213" s="74"/>
      <c r="B213" s="205" t="s">
        <v>865</v>
      </c>
      <c r="C213" s="205"/>
      <c r="D213" s="205"/>
      <c r="E213" s="76">
        <v>1</v>
      </c>
      <c r="F213" s="36" t="s">
        <v>157</v>
      </c>
      <c r="G213" s="205" t="s">
        <v>866</v>
      </c>
      <c r="H213" s="205"/>
      <c r="I213" s="206">
        <v>5.19</v>
      </c>
      <c r="J213" s="206"/>
      <c r="K213" s="210">
        <v>5.19</v>
      </c>
      <c r="L213" s="210"/>
    </row>
    <row r="214" spans="1:12" ht="21.4" customHeight="1">
      <c r="A214" s="74"/>
      <c r="B214" s="74"/>
      <c r="C214" s="74"/>
      <c r="D214" s="74"/>
      <c r="E214" s="74"/>
      <c r="F214" s="74"/>
      <c r="G214" s="208" t="s">
        <v>854</v>
      </c>
      <c r="H214" s="208"/>
      <c r="I214" s="208"/>
      <c r="J214" s="209">
        <v>5.89</v>
      </c>
      <c r="K214" s="209"/>
      <c r="L214" s="209"/>
    </row>
    <row r="215" spans="1:12" ht="21.4" customHeight="1">
      <c r="A215" s="205" t="s">
        <v>867</v>
      </c>
      <c r="B215" s="205"/>
      <c r="C215" s="36" t="s">
        <v>172</v>
      </c>
      <c r="D215" s="35" t="s">
        <v>157</v>
      </c>
      <c r="E215" s="211" t="s">
        <v>173</v>
      </c>
      <c r="F215" s="211"/>
      <c r="G215" s="211"/>
      <c r="H215" s="211"/>
      <c r="I215" s="211"/>
      <c r="J215" s="211"/>
      <c r="K215" s="75"/>
      <c r="L215" s="75"/>
    </row>
    <row r="216" spans="1:12" ht="30.6" customHeight="1">
      <c r="A216" s="74"/>
      <c r="B216" s="205" t="s">
        <v>844</v>
      </c>
      <c r="C216" s="205"/>
      <c r="D216" s="205"/>
      <c r="E216" s="76">
        <v>2.5000000000000001E-2</v>
      </c>
      <c r="F216" s="36" t="s">
        <v>157</v>
      </c>
      <c r="G216" s="205" t="s">
        <v>845</v>
      </c>
      <c r="H216" s="205"/>
      <c r="I216" s="206">
        <v>10</v>
      </c>
      <c r="J216" s="206"/>
      <c r="K216" s="207">
        <v>0.25</v>
      </c>
      <c r="L216" s="207"/>
    </row>
    <row r="217" spans="1:12" ht="15.4" customHeight="1">
      <c r="A217" s="74"/>
      <c r="B217" s="205" t="s">
        <v>848</v>
      </c>
      <c r="C217" s="205"/>
      <c r="D217" s="205"/>
      <c r="E217" s="76">
        <v>2.5999999999999999E-3</v>
      </c>
      <c r="F217" s="36" t="s">
        <v>581</v>
      </c>
      <c r="G217" s="205" t="s">
        <v>849</v>
      </c>
      <c r="H217" s="205"/>
      <c r="I217" s="206">
        <v>11.83</v>
      </c>
      <c r="J217" s="206"/>
      <c r="K217" s="207">
        <v>0.03</v>
      </c>
      <c r="L217" s="207"/>
    </row>
    <row r="218" spans="1:12" ht="22.15" customHeight="1">
      <c r="A218" s="74"/>
      <c r="B218" s="205" t="s">
        <v>850</v>
      </c>
      <c r="C218" s="205"/>
      <c r="D218" s="205"/>
      <c r="E218" s="76">
        <v>1.5800000000000002E-2</v>
      </c>
      <c r="F218" s="36" t="s">
        <v>581</v>
      </c>
      <c r="G218" s="205" t="s">
        <v>851</v>
      </c>
      <c r="H218" s="205"/>
      <c r="I218" s="206">
        <v>15.33</v>
      </c>
      <c r="J218" s="206"/>
      <c r="K218" s="207">
        <v>0.24</v>
      </c>
      <c r="L218" s="207"/>
    </row>
    <row r="219" spans="1:12" ht="21.4" customHeight="1">
      <c r="A219" s="74"/>
      <c r="B219" s="205" t="s">
        <v>868</v>
      </c>
      <c r="C219" s="205"/>
      <c r="D219" s="205"/>
      <c r="E219" s="76">
        <v>1</v>
      </c>
      <c r="F219" s="36" t="s">
        <v>157</v>
      </c>
      <c r="G219" s="205" t="s">
        <v>869</v>
      </c>
      <c r="H219" s="205"/>
      <c r="I219" s="206">
        <v>5.15</v>
      </c>
      <c r="J219" s="206"/>
      <c r="K219" s="210">
        <v>5.15</v>
      </c>
      <c r="L219" s="210"/>
    </row>
    <row r="220" spans="1:12" ht="21.4" customHeight="1">
      <c r="A220" s="74"/>
      <c r="B220" s="74"/>
      <c r="C220" s="74"/>
      <c r="D220" s="74"/>
      <c r="E220" s="74"/>
      <c r="F220" s="74"/>
      <c r="G220" s="208" t="s">
        <v>854</v>
      </c>
      <c r="H220" s="208"/>
      <c r="I220" s="208"/>
      <c r="J220" s="209">
        <v>5.67</v>
      </c>
      <c r="K220" s="209"/>
      <c r="L220" s="209"/>
    </row>
    <row r="221" spans="1:12" ht="21.4" customHeight="1">
      <c r="A221" s="205" t="s">
        <v>870</v>
      </c>
      <c r="B221" s="205"/>
      <c r="C221" s="36" t="s">
        <v>175</v>
      </c>
      <c r="D221" s="35" t="s">
        <v>157</v>
      </c>
      <c r="E221" s="211" t="s">
        <v>176</v>
      </c>
      <c r="F221" s="211"/>
      <c r="G221" s="211"/>
      <c r="H221" s="211"/>
      <c r="I221" s="211"/>
      <c r="J221" s="211"/>
      <c r="K221" s="75"/>
      <c r="L221" s="75"/>
    </row>
    <row r="222" spans="1:12" ht="30.6" customHeight="1">
      <c r="A222" s="74"/>
      <c r="B222" s="205" t="s">
        <v>844</v>
      </c>
      <c r="C222" s="205"/>
      <c r="D222" s="205"/>
      <c r="E222" s="76">
        <v>2.5000000000000001E-2</v>
      </c>
      <c r="F222" s="36" t="s">
        <v>157</v>
      </c>
      <c r="G222" s="205" t="s">
        <v>845</v>
      </c>
      <c r="H222" s="205"/>
      <c r="I222" s="206">
        <v>10</v>
      </c>
      <c r="J222" s="206"/>
      <c r="K222" s="207">
        <v>0.25</v>
      </c>
      <c r="L222" s="207"/>
    </row>
    <row r="223" spans="1:12" ht="15.4" customHeight="1">
      <c r="A223" s="74"/>
      <c r="B223" s="205" t="s">
        <v>848</v>
      </c>
      <c r="C223" s="205"/>
      <c r="D223" s="205"/>
      <c r="E223" s="76">
        <v>1.5E-3</v>
      </c>
      <c r="F223" s="36" t="s">
        <v>581</v>
      </c>
      <c r="G223" s="205" t="s">
        <v>849</v>
      </c>
      <c r="H223" s="205"/>
      <c r="I223" s="206">
        <v>11.83</v>
      </c>
      <c r="J223" s="206"/>
      <c r="K223" s="207">
        <v>0.02</v>
      </c>
      <c r="L223" s="207"/>
    </row>
    <row r="224" spans="1:12" ht="22.15" customHeight="1">
      <c r="A224" s="74"/>
      <c r="B224" s="205" t="s">
        <v>850</v>
      </c>
      <c r="C224" s="205"/>
      <c r="D224" s="205"/>
      <c r="E224" s="76">
        <v>9.4000000000000004E-3</v>
      </c>
      <c r="F224" s="36" t="s">
        <v>581</v>
      </c>
      <c r="G224" s="205" t="s">
        <v>851</v>
      </c>
      <c r="H224" s="205"/>
      <c r="I224" s="206">
        <v>15.33</v>
      </c>
      <c r="J224" s="206"/>
      <c r="K224" s="207">
        <v>0.14000000000000001</v>
      </c>
      <c r="L224" s="207"/>
    </row>
    <row r="225" spans="1:12" ht="21.4" customHeight="1">
      <c r="A225" s="74"/>
      <c r="B225" s="205" t="s">
        <v>871</v>
      </c>
      <c r="C225" s="205"/>
      <c r="D225" s="205"/>
      <c r="E225" s="76">
        <v>1</v>
      </c>
      <c r="F225" s="36" t="s">
        <v>157</v>
      </c>
      <c r="G225" s="205" t="s">
        <v>872</v>
      </c>
      <c r="H225" s="205"/>
      <c r="I225" s="206">
        <v>4.92</v>
      </c>
      <c r="J225" s="206"/>
      <c r="K225" s="210">
        <v>4.92</v>
      </c>
      <c r="L225" s="210"/>
    </row>
    <row r="226" spans="1:12" ht="21.4" customHeight="1">
      <c r="A226" s="74"/>
      <c r="B226" s="74"/>
      <c r="C226" s="74"/>
      <c r="D226" s="74"/>
      <c r="E226" s="74"/>
      <c r="F226" s="74"/>
      <c r="G226" s="208" t="s">
        <v>854</v>
      </c>
      <c r="H226" s="208"/>
      <c r="I226" s="208"/>
      <c r="J226" s="209">
        <v>5.33</v>
      </c>
      <c r="K226" s="209"/>
      <c r="L226" s="209"/>
    </row>
    <row r="227" spans="1:12" ht="21.4" customHeight="1">
      <c r="A227" s="205" t="s">
        <v>873</v>
      </c>
      <c r="B227" s="205"/>
      <c r="C227" s="36" t="s">
        <v>178</v>
      </c>
      <c r="D227" s="35" t="s">
        <v>99</v>
      </c>
      <c r="E227" s="211" t="s">
        <v>179</v>
      </c>
      <c r="F227" s="211"/>
      <c r="G227" s="211"/>
      <c r="H227" s="211"/>
      <c r="I227" s="211"/>
      <c r="J227" s="211"/>
      <c r="K227" s="75"/>
      <c r="L227" s="75"/>
    </row>
    <row r="228" spans="1:12" ht="30.6" customHeight="1">
      <c r="A228" s="74"/>
      <c r="B228" s="205" t="s">
        <v>874</v>
      </c>
      <c r="C228" s="205"/>
      <c r="D228" s="205"/>
      <c r="E228" s="76">
        <v>1.2</v>
      </c>
      <c r="F228" s="36" t="s">
        <v>99</v>
      </c>
      <c r="G228" s="205" t="s">
        <v>875</v>
      </c>
      <c r="H228" s="205"/>
      <c r="I228" s="206">
        <v>273.60000000000002</v>
      </c>
      <c r="J228" s="206"/>
      <c r="K228" s="207">
        <v>328.32</v>
      </c>
      <c r="L228" s="207"/>
    </row>
    <row r="229" spans="1:12" ht="15.4" customHeight="1">
      <c r="A229" s="74"/>
      <c r="B229" s="205" t="s">
        <v>748</v>
      </c>
      <c r="C229" s="205"/>
      <c r="D229" s="205"/>
      <c r="E229" s="76">
        <v>0.49299999999999999</v>
      </c>
      <c r="F229" s="36" t="s">
        <v>581</v>
      </c>
      <c r="G229" s="205" t="s">
        <v>749</v>
      </c>
      <c r="H229" s="205"/>
      <c r="I229" s="206">
        <v>15.41</v>
      </c>
      <c r="J229" s="206"/>
      <c r="K229" s="207">
        <v>7.6</v>
      </c>
      <c r="L229" s="207"/>
    </row>
    <row r="230" spans="1:12" ht="31.7" customHeight="1">
      <c r="A230" s="74"/>
      <c r="B230" s="205" t="s">
        <v>721</v>
      </c>
      <c r="C230" s="205"/>
      <c r="D230" s="205"/>
      <c r="E230" s="76">
        <v>0.74</v>
      </c>
      <c r="F230" s="36" t="s">
        <v>581</v>
      </c>
      <c r="G230" s="205" t="s">
        <v>722</v>
      </c>
      <c r="H230" s="205"/>
      <c r="I230" s="206">
        <v>12.1</v>
      </c>
      <c r="J230" s="206"/>
      <c r="K230" s="207">
        <v>8.9499999999999993</v>
      </c>
      <c r="L230" s="207"/>
    </row>
    <row r="231" spans="1:12" ht="39.75" customHeight="1">
      <c r="A231" s="74"/>
      <c r="B231" s="205" t="s">
        <v>876</v>
      </c>
      <c r="C231" s="205"/>
      <c r="D231" s="205"/>
      <c r="E231" s="76">
        <v>0.12</v>
      </c>
      <c r="F231" s="36" t="s">
        <v>728</v>
      </c>
      <c r="G231" s="205" t="s">
        <v>877</v>
      </c>
      <c r="H231" s="205"/>
      <c r="I231" s="206">
        <v>1.1000000000000001</v>
      </c>
      <c r="J231" s="206"/>
      <c r="K231" s="207">
        <v>0.13</v>
      </c>
      <c r="L231" s="207"/>
    </row>
    <row r="232" spans="1:12" ht="21.4" customHeight="1">
      <c r="A232" s="74"/>
      <c r="B232" s="205" t="s">
        <v>878</v>
      </c>
      <c r="C232" s="205"/>
      <c r="D232" s="205"/>
      <c r="E232" s="76">
        <v>0.126</v>
      </c>
      <c r="F232" s="36" t="s">
        <v>744</v>
      </c>
      <c r="G232" s="205" t="s">
        <v>879</v>
      </c>
      <c r="H232" s="205"/>
      <c r="I232" s="206">
        <v>0.31</v>
      </c>
      <c r="J232" s="206"/>
      <c r="K232" s="210">
        <v>0.04</v>
      </c>
      <c r="L232" s="210"/>
    </row>
    <row r="233" spans="1:12" ht="21.4" customHeight="1">
      <c r="A233" s="74"/>
      <c r="B233" s="74"/>
      <c r="C233" s="74"/>
      <c r="D233" s="74"/>
      <c r="E233" s="74"/>
      <c r="F233" s="74"/>
      <c r="G233" s="208" t="s">
        <v>750</v>
      </c>
      <c r="H233" s="208"/>
      <c r="I233" s="208"/>
      <c r="J233" s="209">
        <v>345.04</v>
      </c>
      <c r="K233" s="209"/>
      <c r="L233" s="209"/>
    </row>
    <row r="234" spans="1:12" ht="39.75" customHeight="1">
      <c r="A234" s="212" t="s">
        <v>880</v>
      </c>
      <c r="B234" s="212"/>
      <c r="C234" s="212"/>
      <c r="D234" s="212"/>
      <c r="E234" s="212"/>
      <c r="F234" s="212"/>
      <c r="G234" s="212"/>
      <c r="H234" s="74"/>
      <c r="I234" s="74"/>
      <c r="J234" s="75"/>
      <c r="K234" s="75"/>
      <c r="L234" s="75"/>
    </row>
    <row r="235" spans="1:12" ht="39.75" customHeight="1">
      <c r="A235" s="205" t="s">
        <v>881</v>
      </c>
      <c r="B235" s="205"/>
      <c r="C235" s="36" t="s">
        <v>182</v>
      </c>
      <c r="D235" s="35" t="s">
        <v>117</v>
      </c>
      <c r="E235" s="211" t="s">
        <v>183</v>
      </c>
      <c r="F235" s="211"/>
      <c r="G235" s="211"/>
      <c r="H235" s="211"/>
      <c r="I235" s="211"/>
      <c r="J235" s="211"/>
      <c r="K235" s="75"/>
      <c r="L235" s="75"/>
    </row>
    <row r="236" spans="1:12" ht="15.4" customHeight="1">
      <c r="A236" s="74"/>
      <c r="B236" s="205" t="s">
        <v>817</v>
      </c>
      <c r="C236" s="205"/>
      <c r="D236" s="205"/>
      <c r="E236" s="76">
        <v>1.335</v>
      </c>
      <c r="F236" s="36" t="s">
        <v>117</v>
      </c>
      <c r="G236" s="205" t="s">
        <v>818</v>
      </c>
      <c r="H236" s="205"/>
      <c r="I236" s="206">
        <v>31.53</v>
      </c>
      <c r="J236" s="206"/>
      <c r="K236" s="207">
        <v>42.09</v>
      </c>
      <c r="L236" s="207"/>
    </row>
    <row r="237" spans="1:12" ht="17.45" customHeight="1">
      <c r="A237" s="74"/>
      <c r="B237" s="205" t="s">
        <v>822</v>
      </c>
      <c r="C237" s="205"/>
      <c r="D237" s="205"/>
      <c r="E237" s="76">
        <v>2.3069999999999999</v>
      </c>
      <c r="F237" s="36" t="s">
        <v>86</v>
      </c>
      <c r="G237" s="205" t="s">
        <v>823</v>
      </c>
      <c r="H237" s="205"/>
      <c r="I237" s="206">
        <v>7.49</v>
      </c>
      <c r="J237" s="206"/>
      <c r="K237" s="207">
        <v>17.28</v>
      </c>
      <c r="L237" s="207"/>
    </row>
    <row r="238" spans="1:12" ht="22.15" customHeight="1">
      <c r="A238" s="74"/>
      <c r="B238" s="205" t="s">
        <v>824</v>
      </c>
      <c r="C238" s="205"/>
      <c r="D238" s="205"/>
      <c r="E238" s="76">
        <v>8.2910000000000004</v>
      </c>
      <c r="F238" s="36" t="s">
        <v>86</v>
      </c>
      <c r="G238" s="205" t="s">
        <v>825</v>
      </c>
      <c r="H238" s="205"/>
      <c r="I238" s="206">
        <v>1.39</v>
      </c>
      <c r="J238" s="206"/>
      <c r="K238" s="207">
        <v>11.52</v>
      </c>
      <c r="L238" s="207"/>
    </row>
    <row r="239" spans="1:12" ht="30.6" customHeight="1">
      <c r="A239" s="74"/>
      <c r="B239" s="205" t="s">
        <v>882</v>
      </c>
      <c r="C239" s="205"/>
      <c r="D239" s="205"/>
      <c r="E239" s="76">
        <v>0.215</v>
      </c>
      <c r="F239" s="36" t="s">
        <v>157</v>
      </c>
      <c r="G239" s="205" t="s">
        <v>883</v>
      </c>
      <c r="H239" s="205"/>
      <c r="I239" s="206">
        <v>11</v>
      </c>
      <c r="J239" s="206"/>
      <c r="K239" s="207">
        <v>2.37</v>
      </c>
      <c r="L239" s="207"/>
    </row>
    <row r="240" spans="1:12" ht="30.6" customHeight="1">
      <c r="A240" s="74"/>
      <c r="B240" s="205" t="s">
        <v>834</v>
      </c>
      <c r="C240" s="205"/>
      <c r="D240" s="205"/>
      <c r="E240" s="76">
        <v>0.27600000000000002</v>
      </c>
      <c r="F240" s="36" t="s">
        <v>581</v>
      </c>
      <c r="G240" s="205" t="s">
        <v>835</v>
      </c>
      <c r="H240" s="205"/>
      <c r="I240" s="206">
        <v>15.36</v>
      </c>
      <c r="J240" s="206"/>
      <c r="K240" s="207">
        <v>4.24</v>
      </c>
      <c r="L240" s="207"/>
    </row>
    <row r="241" spans="1:12" ht="21.4" customHeight="1">
      <c r="A241" s="74"/>
      <c r="B241" s="205" t="s">
        <v>836</v>
      </c>
      <c r="C241" s="205"/>
      <c r="D241" s="205"/>
      <c r="E241" s="76">
        <v>1.38</v>
      </c>
      <c r="F241" s="36" t="s">
        <v>581</v>
      </c>
      <c r="G241" s="205" t="s">
        <v>837</v>
      </c>
      <c r="H241" s="205"/>
      <c r="I241" s="206">
        <v>15.33</v>
      </c>
      <c r="J241" s="206"/>
      <c r="K241" s="207">
        <v>21.16</v>
      </c>
      <c r="L241" s="207"/>
    </row>
    <row r="242" spans="1:12" ht="21.4" customHeight="1">
      <c r="A242" s="74"/>
      <c r="B242" s="205" t="s">
        <v>838</v>
      </c>
      <c r="C242" s="205"/>
      <c r="D242" s="205"/>
      <c r="E242" s="76">
        <v>6.2E-2</v>
      </c>
      <c r="F242" s="36" t="s">
        <v>728</v>
      </c>
      <c r="G242" s="205" t="s">
        <v>839</v>
      </c>
      <c r="H242" s="205"/>
      <c r="I242" s="206">
        <v>15.3</v>
      </c>
      <c r="J242" s="206"/>
      <c r="K242" s="207">
        <v>0.95</v>
      </c>
      <c r="L242" s="207"/>
    </row>
    <row r="243" spans="1:12" ht="21.4" customHeight="1">
      <c r="A243" s="74"/>
      <c r="B243" s="205" t="s">
        <v>840</v>
      </c>
      <c r="C243" s="205"/>
      <c r="D243" s="205"/>
      <c r="E243" s="76">
        <v>0.214</v>
      </c>
      <c r="F243" s="36" t="s">
        <v>744</v>
      </c>
      <c r="G243" s="205" t="s">
        <v>841</v>
      </c>
      <c r="H243" s="205"/>
      <c r="I243" s="206">
        <v>13.77</v>
      </c>
      <c r="J243" s="206"/>
      <c r="K243" s="210">
        <v>2.95</v>
      </c>
      <c r="L243" s="210"/>
    </row>
    <row r="244" spans="1:12" ht="21.4" customHeight="1">
      <c r="A244" s="74"/>
      <c r="B244" s="74"/>
      <c r="C244" s="74"/>
      <c r="D244" s="74"/>
      <c r="E244" s="74"/>
      <c r="F244" s="74"/>
      <c r="G244" s="208" t="s">
        <v>761</v>
      </c>
      <c r="H244" s="208"/>
      <c r="I244" s="208"/>
      <c r="J244" s="209">
        <v>102.56</v>
      </c>
      <c r="K244" s="209"/>
      <c r="L244" s="209"/>
    </row>
    <row r="245" spans="1:12" ht="39.75" customHeight="1">
      <c r="A245" s="205" t="s">
        <v>884</v>
      </c>
      <c r="B245" s="205"/>
      <c r="C245" s="36" t="s">
        <v>185</v>
      </c>
      <c r="D245" s="35" t="s">
        <v>117</v>
      </c>
      <c r="E245" s="211" t="s">
        <v>186</v>
      </c>
      <c r="F245" s="211"/>
      <c r="G245" s="211"/>
      <c r="H245" s="211"/>
      <c r="I245" s="211"/>
      <c r="J245" s="211"/>
      <c r="K245" s="75"/>
      <c r="L245" s="75"/>
    </row>
    <row r="246" spans="1:12" ht="39.75" customHeight="1">
      <c r="A246" s="74"/>
      <c r="B246" s="205" t="s">
        <v>817</v>
      </c>
      <c r="C246" s="205"/>
      <c r="D246" s="205"/>
      <c r="E246" s="76">
        <v>1.19</v>
      </c>
      <c r="F246" s="36" t="s">
        <v>117</v>
      </c>
      <c r="G246" s="205" t="s">
        <v>818</v>
      </c>
      <c r="H246" s="205"/>
      <c r="I246" s="206">
        <v>31.53</v>
      </c>
      <c r="J246" s="206"/>
      <c r="K246" s="207">
        <v>37.520000000000003</v>
      </c>
      <c r="L246" s="207"/>
    </row>
    <row r="247" spans="1:12" ht="15.4" customHeight="1">
      <c r="A247" s="74"/>
      <c r="B247" s="205" t="s">
        <v>822</v>
      </c>
      <c r="C247" s="205"/>
      <c r="D247" s="205"/>
      <c r="E247" s="76">
        <v>0.16200000000000001</v>
      </c>
      <c r="F247" s="36" t="s">
        <v>86</v>
      </c>
      <c r="G247" s="205" t="s">
        <v>823</v>
      </c>
      <c r="H247" s="205"/>
      <c r="I247" s="206">
        <v>7.49</v>
      </c>
      <c r="J247" s="206"/>
      <c r="K247" s="207">
        <v>1.21</v>
      </c>
      <c r="L247" s="207"/>
    </row>
    <row r="248" spans="1:12" ht="22.15" customHeight="1">
      <c r="A248" s="74"/>
      <c r="B248" s="205" t="s">
        <v>824</v>
      </c>
      <c r="C248" s="205"/>
      <c r="D248" s="205"/>
      <c r="E248" s="76">
        <v>7.734</v>
      </c>
      <c r="F248" s="36" t="s">
        <v>86</v>
      </c>
      <c r="G248" s="205" t="s">
        <v>825</v>
      </c>
      <c r="H248" s="205"/>
      <c r="I248" s="206">
        <v>1.39</v>
      </c>
      <c r="J248" s="206"/>
      <c r="K248" s="207">
        <v>10.75</v>
      </c>
      <c r="L248" s="207"/>
    </row>
    <row r="249" spans="1:12" ht="30.6" customHeight="1">
      <c r="A249" s="74"/>
      <c r="B249" s="205" t="s">
        <v>882</v>
      </c>
      <c r="C249" s="205"/>
      <c r="D249" s="205"/>
      <c r="E249" s="76">
        <v>0.155</v>
      </c>
      <c r="F249" s="36" t="s">
        <v>157</v>
      </c>
      <c r="G249" s="205" t="s">
        <v>883</v>
      </c>
      <c r="H249" s="205"/>
      <c r="I249" s="206">
        <v>11</v>
      </c>
      <c r="J249" s="206"/>
      <c r="K249" s="207">
        <v>1.71</v>
      </c>
      <c r="L249" s="207"/>
    </row>
    <row r="250" spans="1:12" ht="30.6" customHeight="1">
      <c r="A250" s="74"/>
      <c r="B250" s="205" t="s">
        <v>834</v>
      </c>
      <c r="C250" s="205"/>
      <c r="D250" s="205"/>
      <c r="E250" s="76">
        <v>0.222</v>
      </c>
      <c r="F250" s="36" t="s">
        <v>581</v>
      </c>
      <c r="G250" s="205" t="s">
        <v>835</v>
      </c>
      <c r="H250" s="205"/>
      <c r="I250" s="206">
        <v>15.36</v>
      </c>
      <c r="J250" s="206"/>
      <c r="K250" s="207">
        <v>3.41</v>
      </c>
      <c r="L250" s="207"/>
    </row>
    <row r="251" spans="1:12" ht="21.4" customHeight="1">
      <c r="A251" s="74"/>
      <c r="B251" s="205" t="s">
        <v>836</v>
      </c>
      <c r="C251" s="205"/>
      <c r="D251" s="205"/>
      <c r="E251" s="76">
        <v>1.111</v>
      </c>
      <c r="F251" s="36" t="s">
        <v>581</v>
      </c>
      <c r="G251" s="205" t="s">
        <v>837</v>
      </c>
      <c r="H251" s="205"/>
      <c r="I251" s="206">
        <v>15.33</v>
      </c>
      <c r="J251" s="206"/>
      <c r="K251" s="207">
        <v>17.03</v>
      </c>
      <c r="L251" s="207"/>
    </row>
    <row r="252" spans="1:12" ht="21.4" customHeight="1">
      <c r="A252" s="74"/>
      <c r="B252" s="205" t="s">
        <v>838</v>
      </c>
      <c r="C252" s="205"/>
      <c r="D252" s="205"/>
      <c r="E252" s="76">
        <v>5.3999999999999999E-2</v>
      </c>
      <c r="F252" s="36" t="s">
        <v>728</v>
      </c>
      <c r="G252" s="205" t="s">
        <v>839</v>
      </c>
      <c r="H252" s="205"/>
      <c r="I252" s="206">
        <v>15.3</v>
      </c>
      <c r="J252" s="206"/>
      <c r="K252" s="207">
        <v>0.83</v>
      </c>
      <c r="L252" s="207"/>
    </row>
    <row r="253" spans="1:12" ht="21.4" customHeight="1">
      <c r="A253" s="74"/>
      <c r="B253" s="205" t="s">
        <v>840</v>
      </c>
      <c r="C253" s="205"/>
      <c r="D253" s="205"/>
      <c r="E253" s="76">
        <v>0.16900000000000001</v>
      </c>
      <c r="F253" s="36" t="s">
        <v>744</v>
      </c>
      <c r="G253" s="205" t="s">
        <v>841</v>
      </c>
      <c r="H253" s="205"/>
      <c r="I253" s="206">
        <v>13.77</v>
      </c>
      <c r="J253" s="206"/>
      <c r="K253" s="210">
        <v>2.33</v>
      </c>
      <c r="L253" s="210"/>
    </row>
    <row r="254" spans="1:12" ht="21.4" customHeight="1">
      <c r="A254" s="74"/>
      <c r="B254" s="74"/>
      <c r="C254" s="74"/>
      <c r="D254" s="74"/>
      <c r="E254" s="74"/>
      <c r="F254" s="74"/>
      <c r="G254" s="208" t="s">
        <v>761</v>
      </c>
      <c r="H254" s="208"/>
      <c r="I254" s="208"/>
      <c r="J254" s="209">
        <v>74.790000000000006</v>
      </c>
      <c r="K254" s="209"/>
      <c r="L254" s="209"/>
    </row>
    <row r="255" spans="1:12" ht="39.75" customHeight="1">
      <c r="A255" s="205" t="s">
        <v>885</v>
      </c>
      <c r="B255" s="205"/>
      <c r="C255" s="36" t="s">
        <v>188</v>
      </c>
      <c r="D255" s="35" t="s">
        <v>117</v>
      </c>
      <c r="E255" s="211" t="s">
        <v>189</v>
      </c>
      <c r="F255" s="211"/>
      <c r="G255" s="211"/>
      <c r="H255" s="211"/>
      <c r="I255" s="211"/>
      <c r="J255" s="211"/>
      <c r="K255" s="75"/>
      <c r="L255" s="75"/>
    </row>
    <row r="256" spans="1:12" ht="39.75" customHeight="1">
      <c r="A256" s="74"/>
      <c r="B256" s="205" t="s">
        <v>817</v>
      </c>
      <c r="C256" s="205"/>
      <c r="D256" s="205"/>
      <c r="E256" s="76">
        <v>1.05</v>
      </c>
      <c r="F256" s="36" t="s">
        <v>117</v>
      </c>
      <c r="G256" s="205" t="s">
        <v>818</v>
      </c>
      <c r="H256" s="205"/>
      <c r="I256" s="206">
        <v>31.53</v>
      </c>
      <c r="J256" s="206"/>
      <c r="K256" s="207">
        <v>33.11</v>
      </c>
      <c r="L256" s="207"/>
    </row>
    <row r="257" spans="1:12" ht="15.4" customHeight="1">
      <c r="A257" s="74"/>
      <c r="B257" s="205" t="s">
        <v>834</v>
      </c>
      <c r="C257" s="205"/>
      <c r="D257" s="205"/>
      <c r="E257" s="76">
        <v>6.0000000000000001E-3</v>
      </c>
      <c r="F257" s="36" t="s">
        <v>581</v>
      </c>
      <c r="G257" s="205" t="s">
        <v>835</v>
      </c>
      <c r="H257" s="205"/>
      <c r="I257" s="206">
        <v>15.36</v>
      </c>
      <c r="J257" s="206"/>
      <c r="K257" s="207">
        <v>0.09</v>
      </c>
      <c r="L257" s="207"/>
    </row>
    <row r="258" spans="1:12" ht="22.15" customHeight="1">
      <c r="A258" s="74"/>
      <c r="B258" s="205" t="s">
        <v>836</v>
      </c>
      <c r="C258" s="205"/>
      <c r="D258" s="205"/>
      <c r="E258" s="76">
        <v>2.8000000000000001E-2</v>
      </c>
      <c r="F258" s="36" t="s">
        <v>581</v>
      </c>
      <c r="G258" s="205" t="s">
        <v>837</v>
      </c>
      <c r="H258" s="205"/>
      <c r="I258" s="206">
        <v>15.33</v>
      </c>
      <c r="J258" s="206"/>
      <c r="K258" s="207">
        <v>0.43</v>
      </c>
      <c r="L258" s="207"/>
    </row>
    <row r="259" spans="1:12" ht="30.6" customHeight="1">
      <c r="A259" s="74"/>
      <c r="B259" s="205" t="s">
        <v>838</v>
      </c>
      <c r="C259" s="205"/>
      <c r="D259" s="205"/>
      <c r="E259" s="76">
        <v>5.0000000000000001E-3</v>
      </c>
      <c r="F259" s="36" t="s">
        <v>728</v>
      </c>
      <c r="G259" s="205" t="s">
        <v>839</v>
      </c>
      <c r="H259" s="205"/>
      <c r="I259" s="206">
        <v>15.3</v>
      </c>
      <c r="J259" s="206"/>
      <c r="K259" s="207">
        <v>0.08</v>
      </c>
      <c r="L259" s="207"/>
    </row>
    <row r="260" spans="1:12" ht="21.4" customHeight="1">
      <c r="A260" s="74"/>
      <c r="B260" s="205" t="s">
        <v>840</v>
      </c>
      <c r="C260" s="205"/>
      <c r="D260" s="205"/>
      <c r="E260" s="76">
        <v>1E-3</v>
      </c>
      <c r="F260" s="36" t="s">
        <v>744</v>
      </c>
      <c r="G260" s="205" t="s">
        <v>841</v>
      </c>
      <c r="H260" s="205"/>
      <c r="I260" s="206">
        <v>13.77</v>
      </c>
      <c r="J260" s="206"/>
      <c r="K260" s="210">
        <v>0.01</v>
      </c>
      <c r="L260" s="210"/>
    </row>
    <row r="261" spans="1:12" ht="21.4" customHeight="1">
      <c r="A261" s="74"/>
      <c r="B261" s="74"/>
      <c r="C261" s="74"/>
      <c r="D261" s="74"/>
      <c r="E261" s="74"/>
      <c r="F261" s="74"/>
      <c r="G261" s="208" t="s">
        <v>761</v>
      </c>
      <c r="H261" s="208"/>
      <c r="I261" s="208"/>
      <c r="J261" s="209">
        <v>33.72</v>
      </c>
      <c r="K261" s="209"/>
      <c r="L261" s="209"/>
    </row>
    <row r="262" spans="1:12" ht="39.75" customHeight="1">
      <c r="A262" s="205" t="s">
        <v>886</v>
      </c>
      <c r="B262" s="205"/>
      <c r="C262" s="36" t="s">
        <v>191</v>
      </c>
      <c r="D262" s="35" t="s">
        <v>99</v>
      </c>
      <c r="E262" s="211" t="s">
        <v>192</v>
      </c>
      <c r="F262" s="211"/>
      <c r="G262" s="211"/>
      <c r="H262" s="211"/>
      <c r="I262" s="211"/>
      <c r="J262" s="211"/>
      <c r="K262" s="75"/>
      <c r="L262" s="75"/>
    </row>
    <row r="263" spans="1:12" ht="39.75" customHeight="1">
      <c r="A263" s="74"/>
      <c r="B263" s="205" t="s">
        <v>874</v>
      </c>
      <c r="C263" s="205"/>
      <c r="D263" s="205"/>
      <c r="E263" s="76">
        <v>1.06</v>
      </c>
      <c r="F263" s="36" t="s">
        <v>99</v>
      </c>
      <c r="G263" s="205" t="s">
        <v>875</v>
      </c>
      <c r="H263" s="205"/>
      <c r="I263" s="206">
        <v>273.60000000000002</v>
      </c>
      <c r="J263" s="206"/>
      <c r="K263" s="207">
        <v>290.02</v>
      </c>
      <c r="L263" s="207"/>
    </row>
    <row r="264" spans="1:12" ht="15.4" customHeight="1">
      <c r="A264" s="74"/>
      <c r="B264" s="205" t="s">
        <v>748</v>
      </c>
      <c r="C264" s="205"/>
      <c r="D264" s="205"/>
      <c r="E264" s="76">
        <v>0.41099999999999998</v>
      </c>
      <c r="F264" s="36" t="s">
        <v>581</v>
      </c>
      <c r="G264" s="205" t="s">
        <v>749</v>
      </c>
      <c r="H264" s="205"/>
      <c r="I264" s="206">
        <v>15.41</v>
      </c>
      <c r="J264" s="206"/>
      <c r="K264" s="207">
        <v>6.33</v>
      </c>
      <c r="L264" s="207"/>
    </row>
    <row r="265" spans="1:12" ht="22.15" customHeight="1">
      <c r="A265" s="74"/>
      <c r="B265" s="205" t="s">
        <v>721</v>
      </c>
      <c r="C265" s="205"/>
      <c r="D265" s="205"/>
      <c r="E265" s="76">
        <v>0.41099999999999998</v>
      </c>
      <c r="F265" s="36" t="s">
        <v>581</v>
      </c>
      <c r="G265" s="205" t="s">
        <v>722</v>
      </c>
      <c r="H265" s="205"/>
      <c r="I265" s="206">
        <v>12.1</v>
      </c>
      <c r="J265" s="206"/>
      <c r="K265" s="207">
        <v>4.97</v>
      </c>
      <c r="L265" s="207"/>
    </row>
    <row r="266" spans="1:12" ht="39.75" customHeight="1">
      <c r="A266" s="74"/>
      <c r="B266" s="205" t="s">
        <v>876</v>
      </c>
      <c r="C266" s="205"/>
      <c r="D266" s="205"/>
      <c r="E266" s="76">
        <v>5.2999999999999999E-2</v>
      </c>
      <c r="F266" s="36" t="s">
        <v>728</v>
      </c>
      <c r="G266" s="205" t="s">
        <v>877</v>
      </c>
      <c r="H266" s="205"/>
      <c r="I266" s="206">
        <v>1.1000000000000001</v>
      </c>
      <c r="J266" s="206"/>
      <c r="K266" s="207">
        <v>0.06</v>
      </c>
      <c r="L266" s="207"/>
    </row>
    <row r="267" spans="1:12" ht="21.4" customHeight="1">
      <c r="A267" s="74"/>
      <c r="B267" s="205" t="s">
        <v>878</v>
      </c>
      <c r="C267" s="205"/>
      <c r="D267" s="205"/>
      <c r="E267" s="76">
        <v>4.9000000000000002E-2</v>
      </c>
      <c r="F267" s="36" t="s">
        <v>744</v>
      </c>
      <c r="G267" s="205" t="s">
        <v>879</v>
      </c>
      <c r="H267" s="205"/>
      <c r="I267" s="206">
        <v>0.31</v>
      </c>
      <c r="J267" s="206"/>
      <c r="K267" s="210">
        <v>0.02</v>
      </c>
      <c r="L267" s="210"/>
    </row>
    <row r="268" spans="1:12" ht="21.4" customHeight="1">
      <c r="A268" s="74"/>
      <c r="B268" s="74"/>
      <c r="C268" s="74"/>
      <c r="D268" s="74"/>
      <c r="E268" s="74"/>
      <c r="F268" s="74"/>
      <c r="G268" s="208" t="s">
        <v>750</v>
      </c>
      <c r="H268" s="208"/>
      <c r="I268" s="208"/>
      <c r="J268" s="209">
        <v>301.39999999999998</v>
      </c>
      <c r="K268" s="209"/>
      <c r="L268" s="209"/>
    </row>
    <row r="269" spans="1:12" ht="39.75" customHeight="1">
      <c r="A269" s="205" t="s">
        <v>887</v>
      </c>
      <c r="B269" s="205"/>
      <c r="C269" s="36" t="s">
        <v>194</v>
      </c>
      <c r="D269" s="35" t="s">
        <v>99</v>
      </c>
      <c r="E269" s="211" t="s">
        <v>195</v>
      </c>
      <c r="F269" s="211"/>
      <c r="G269" s="211"/>
      <c r="H269" s="211"/>
      <c r="I269" s="211"/>
      <c r="J269" s="211"/>
      <c r="K269" s="75"/>
      <c r="L269" s="75"/>
    </row>
    <row r="270" spans="1:12" ht="39.75" customHeight="1">
      <c r="A270" s="74"/>
      <c r="B270" s="205" t="s">
        <v>888</v>
      </c>
      <c r="C270" s="205"/>
      <c r="D270" s="205"/>
      <c r="E270" s="76">
        <v>10.476000000000001</v>
      </c>
      <c r="F270" s="36" t="s">
        <v>157</v>
      </c>
      <c r="G270" s="205" t="s">
        <v>889</v>
      </c>
      <c r="H270" s="205"/>
      <c r="I270" s="206">
        <v>45.12</v>
      </c>
      <c r="J270" s="206"/>
      <c r="K270" s="207">
        <v>472.68</v>
      </c>
      <c r="L270" s="207"/>
    </row>
    <row r="271" spans="1:12" ht="15.4" customHeight="1">
      <c r="A271" s="74"/>
      <c r="B271" s="205" t="s">
        <v>806</v>
      </c>
      <c r="C271" s="205"/>
      <c r="D271" s="205"/>
      <c r="E271" s="76">
        <v>400</v>
      </c>
      <c r="F271" s="36" t="s">
        <v>157</v>
      </c>
      <c r="G271" s="205" t="s">
        <v>807</v>
      </c>
      <c r="H271" s="205"/>
      <c r="I271" s="206">
        <v>0.48</v>
      </c>
      <c r="J271" s="206"/>
      <c r="K271" s="207">
        <v>192</v>
      </c>
      <c r="L271" s="207"/>
    </row>
    <row r="272" spans="1:12" ht="22.15" customHeight="1">
      <c r="A272" s="74"/>
      <c r="B272" s="205" t="s">
        <v>804</v>
      </c>
      <c r="C272" s="205"/>
      <c r="D272" s="205"/>
      <c r="E272" s="76">
        <v>0.311</v>
      </c>
      <c r="F272" s="36" t="s">
        <v>99</v>
      </c>
      <c r="G272" s="205" t="s">
        <v>805</v>
      </c>
      <c r="H272" s="205"/>
      <c r="I272" s="206">
        <v>63.28</v>
      </c>
      <c r="J272" s="206"/>
      <c r="K272" s="207">
        <v>19.68</v>
      </c>
      <c r="L272" s="207"/>
    </row>
    <row r="273" spans="1:12" ht="30.6" customHeight="1">
      <c r="A273" s="74"/>
      <c r="B273" s="205" t="s">
        <v>721</v>
      </c>
      <c r="C273" s="205"/>
      <c r="D273" s="205"/>
      <c r="E273" s="76">
        <v>2.0299999999999998</v>
      </c>
      <c r="F273" s="36" t="s">
        <v>581</v>
      </c>
      <c r="G273" s="205" t="s">
        <v>722</v>
      </c>
      <c r="H273" s="205"/>
      <c r="I273" s="206">
        <v>12.1</v>
      </c>
      <c r="J273" s="206"/>
      <c r="K273" s="207">
        <v>24.56</v>
      </c>
      <c r="L273" s="207"/>
    </row>
    <row r="274" spans="1:12" ht="15.2" customHeight="1">
      <c r="A274" s="74"/>
      <c r="B274" s="205" t="s">
        <v>810</v>
      </c>
      <c r="C274" s="205"/>
      <c r="D274" s="205"/>
      <c r="E274" s="76">
        <v>1.28</v>
      </c>
      <c r="F274" s="36" t="s">
        <v>581</v>
      </c>
      <c r="G274" s="205" t="s">
        <v>811</v>
      </c>
      <c r="H274" s="205"/>
      <c r="I274" s="206">
        <v>14.24</v>
      </c>
      <c r="J274" s="206"/>
      <c r="K274" s="207">
        <v>18.23</v>
      </c>
      <c r="L274" s="207"/>
    </row>
    <row r="275" spans="1:12" ht="30.6" customHeight="1">
      <c r="A275" s="74"/>
      <c r="B275" s="205" t="s">
        <v>890</v>
      </c>
      <c r="C275" s="205"/>
      <c r="D275" s="205"/>
      <c r="E275" s="76">
        <v>0.66</v>
      </c>
      <c r="F275" s="36" t="s">
        <v>728</v>
      </c>
      <c r="G275" s="205" t="s">
        <v>891</v>
      </c>
      <c r="H275" s="205"/>
      <c r="I275" s="206">
        <v>2.87</v>
      </c>
      <c r="J275" s="206"/>
      <c r="K275" s="207">
        <v>1.89</v>
      </c>
      <c r="L275" s="207"/>
    </row>
    <row r="276" spans="1:12" ht="21.4" customHeight="1">
      <c r="A276" s="74"/>
      <c r="B276" s="205" t="s">
        <v>892</v>
      </c>
      <c r="C276" s="205"/>
      <c r="D276" s="205"/>
      <c r="E276" s="76">
        <v>0.62</v>
      </c>
      <c r="F276" s="36" t="s">
        <v>744</v>
      </c>
      <c r="G276" s="205" t="s">
        <v>893</v>
      </c>
      <c r="H276" s="205"/>
      <c r="I276" s="206">
        <v>0.96</v>
      </c>
      <c r="J276" s="206"/>
      <c r="K276" s="210">
        <v>0.6</v>
      </c>
      <c r="L276" s="210"/>
    </row>
    <row r="277" spans="1:12" ht="30.6" customHeight="1">
      <c r="A277" s="74"/>
      <c r="B277" s="74"/>
      <c r="C277" s="74"/>
      <c r="D277" s="74"/>
      <c r="E277" s="74"/>
      <c r="F277" s="74"/>
      <c r="G277" s="208" t="s">
        <v>750</v>
      </c>
      <c r="H277" s="208"/>
      <c r="I277" s="208"/>
      <c r="J277" s="209">
        <v>729.64</v>
      </c>
      <c r="K277" s="209"/>
      <c r="L277" s="209"/>
    </row>
    <row r="278" spans="1:12" ht="49.15" customHeight="1">
      <c r="A278" s="205" t="s">
        <v>894</v>
      </c>
      <c r="B278" s="205"/>
      <c r="C278" s="36" t="s">
        <v>197</v>
      </c>
      <c r="D278" s="35" t="s">
        <v>56</v>
      </c>
      <c r="E278" s="211" t="s">
        <v>198</v>
      </c>
      <c r="F278" s="211"/>
      <c r="G278" s="211"/>
      <c r="H278" s="211"/>
      <c r="I278" s="211"/>
      <c r="J278" s="211"/>
      <c r="K278" s="75"/>
      <c r="L278" s="75"/>
    </row>
    <row r="279" spans="1:12" ht="49.15" customHeight="1">
      <c r="A279" s="74"/>
      <c r="B279" s="205" t="s">
        <v>895</v>
      </c>
      <c r="C279" s="205"/>
      <c r="D279" s="205"/>
      <c r="E279" s="76">
        <v>1</v>
      </c>
      <c r="F279" s="36" t="s">
        <v>56</v>
      </c>
      <c r="G279" s="205" t="s">
        <v>198</v>
      </c>
      <c r="H279" s="205"/>
      <c r="I279" s="206">
        <v>12</v>
      </c>
      <c r="J279" s="206"/>
      <c r="K279" s="207">
        <v>12</v>
      </c>
      <c r="L279" s="207"/>
    </row>
    <row r="280" spans="1:12" ht="15.4" customHeight="1">
      <c r="A280" s="74"/>
      <c r="B280" s="205" t="s">
        <v>721</v>
      </c>
      <c r="C280" s="205"/>
      <c r="D280" s="205"/>
      <c r="E280" s="76">
        <v>0.1</v>
      </c>
      <c r="F280" s="36" t="s">
        <v>581</v>
      </c>
      <c r="G280" s="205" t="s">
        <v>722</v>
      </c>
      <c r="H280" s="205"/>
      <c r="I280" s="206">
        <v>12.1</v>
      </c>
      <c r="J280" s="206"/>
      <c r="K280" s="210">
        <v>1.21</v>
      </c>
      <c r="L280" s="210"/>
    </row>
    <row r="281" spans="1:12" ht="22.15" customHeight="1">
      <c r="A281" s="74"/>
      <c r="B281" s="74"/>
      <c r="C281" s="74"/>
      <c r="D281" s="74"/>
      <c r="E281" s="74"/>
      <c r="F281" s="74"/>
      <c r="G281" s="208" t="s">
        <v>696</v>
      </c>
      <c r="H281" s="208"/>
      <c r="I281" s="208"/>
      <c r="J281" s="209">
        <v>13.21</v>
      </c>
      <c r="K281" s="209"/>
      <c r="L281" s="209"/>
    </row>
    <row r="282" spans="1:12" ht="21.4" customHeight="1">
      <c r="A282" s="205" t="s">
        <v>896</v>
      </c>
      <c r="B282" s="205"/>
      <c r="C282" s="36" t="s">
        <v>156</v>
      </c>
      <c r="D282" s="35" t="s">
        <v>157</v>
      </c>
      <c r="E282" s="211" t="s">
        <v>158</v>
      </c>
      <c r="F282" s="211"/>
      <c r="G282" s="211"/>
      <c r="H282" s="211"/>
      <c r="I282" s="211"/>
      <c r="J282" s="211"/>
      <c r="K282" s="75"/>
      <c r="L282" s="75"/>
    </row>
    <row r="283" spans="1:12" ht="21.4" customHeight="1">
      <c r="A283" s="74"/>
      <c r="B283" s="205" t="s">
        <v>844</v>
      </c>
      <c r="C283" s="205"/>
      <c r="D283" s="205"/>
      <c r="E283" s="76">
        <v>2.5000000000000001E-2</v>
      </c>
      <c r="F283" s="36" t="s">
        <v>157</v>
      </c>
      <c r="G283" s="205" t="s">
        <v>845</v>
      </c>
      <c r="H283" s="205"/>
      <c r="I283" s="206">
        <v>10</v>
      </c>
      <c r="J283" s="206"/>
      <c r="K283" s="207">
        <v>0.25</v>
      </c>
      <c r="L283" s="207"/>
    </row>
    <row r="284" spans="1:12" ht="15.4" customHeight="1">
      <c r="A284" s="74"/>
      <c r="B284" s="205" t="s">
        <v>846</v>
      </c>
      <c r="C284" s="205"/>
      <c r="D284" s="205"/>
      <c r="E284" s="76">
        <v>2.1179999999999999</v>
      </c>
      <c r="F284" s="36" t="s">
        <v>56</v>
      </c>
      <c r="G284" s="205" t="s">
        <v>847</v>
      </c>
      <c r="H284" s="205"/>
      <c r="I284" s="206">
        <v>0.14000000000000001</v>
      </c>
      <c r="J284" s="206"/>
      <c r="K284" s="207">
        <v>0.3</v>
      </c>
      <c r="L284" s="207"/>
    </row>
    <row r="285" spans="1:12" ht="22.15" customHeight="1">
      <c r="A285" s="74"/>
      <c r="B285" s="205" t="s">
        <v>848</v>
      </c>
      <c r="C285" s="205"/>
      <c r="D285" s="205"/>
      <c r="E285" s="76">
        <v>1.4E-2</v>
      </c>
      <c r="F285" s="36" t="s">
        <v>581</v>
      </c>
      <c r="G285" s="205" t="s">
        <v>849</v>
      </c>
      <c r="H285" s="205"/>
      <c r="I285" s="206">
        <v>11.83</v>
      </c>
      <c r="J285" s="206"/>
      <c r="K285" s="207">
        <v>0.17</v>
      </c>
      <c r="L285" s="207"/>
    </row>
    <row r="286" spans="1:12" ht="21.4" customHeight="1">
      <c r="A286" s="74"/>
      <c r="B286" s="205" t="s">
        <v>850</v>
      </c>
      <c r="C286" s="205"/>
      <c r="D286" s="205"/>
      <c r="E286" s="76">
        <v>8.5500000000000007E-2</v>
      </c>
      <c r="F286" s="36" t="s">
        <v>581</v>
      </c>
      <c r="G286" s="205" t="s">
        <v>851</v>
      </c>
      <c r="H286" s="205"/>
      <c r="I286" s="206">
        <v>15.33</v>
      </c>
      <c r="J286" s="206"/>
      <c r="K286" s="207">
        <v>1.31</v>
      </c>
      <c r="L286" s="207"/>
    </row>
    <row r="287" spans="1:12" ht="39.75" customHeight="1">
      <c r="A287" s="74"/>
      <c r="B287" s="205" t="s">
        <v>852</v>
      </c>
      <c r="C287" s="205"/>
      <c r="D287" s="205"/>
      <c r="E287" s="76">
        <v>1</v>
      </c>
      <c r="F287" s="36" t="s">
        <v>157</v>
      </c>
      <c r="G287" s="205" t="s">
        <v>853</v>
      </c>
      <c r="H287" s="205"/>
      <c r="I287" s="206">
        <v>6.12</v>
      </c>
      <c r="J287" s="206"/>
      <c r="K287" s="210">
        <v>6.12</v>
      </c>
      <c r="L287" s="210"/>
    </row>
    <row r="288" spans="1:12" ht="21.4" customHeight="1">
      <c r="A288" s="74"/>
      <c r="B288" s="74"/>
      <c r="C288" s="74"/>
      <c r="D288" s="74"/>
      <c r="E288" s="74"/>
      <c r="F288" s="74"/>
      <c r="G288" s="208" t="s">
        <v>854</v>
      </c>
      <c r="H288" s="208"/>
      <c r="I288" s="208"/>
      <c r="J288" s="209">
        <v>8.15</v>
      </c>
      <c r="K288" s="209"/>
      <c r="L288" s="209"/>
    </row>
    <row r="289" spans="1:12" ht="21.4" customHeight="1">
      <c r="A289" s="205" t="s">
        <v>897</v>
      </c>
      <c r="B289" s="205"/>
      <c r="C289" s="36" t="s">
        <v>160</v>
      </c>
      <c r="D289" s="35" t="s">
        <v>157</v>
      </c>
      <c r="E289" s="211" t="s">
        <v>161</v>
      </c>
      <c r="F289" s="211"/>
      <c r="G289" s="211"/>
      <c r="H289" s="211"/>
      <c r="I289" s="211"/>
      <c r="J289" s="211"/>
      <c r="K289" s="75"/>
      <c r="L289" s="75"/>
    </row>
    <row r="290" spans="1:12" ht="30.6" customHeight="1">
      <c r="A290" s="74"/>
      <c r="B290" s="205" t="s">
        <v>844</v>
      </c>
      <c r="C290" s="205"/>
      <c r="D290" s="205"/>
      <c r="E290" s="76">
        <v>2.5000000000000001E-2</v>
      </c>
      <c r="F290" s="36" t="s">
        <v>157</v>
      </c>
      <c r="G290" s="205" t="s">
        <v>845</v>
      </c>
      <c r="H290" s="205"/>
      <c r="I290" s="206">
        <v>10</v>
      </c>
      <c r="J290" s="206"/>
      <c r="K290" s="207">
        <v>0.25</v>
      </c>
      <c r="L290" s="207"/>
    </row>
    <row r="291" spans="1:12" ht="15.4" customHeight="1">
      <c r="A291" s="74"/>
      <c r="B291" s="205" t="s">
        <v>846</v>
      </c>
      <c r="C291" s="205"/>
      <c r="D291" s="205"/>
      <c r="E291" s="76">
        <v>1.333</v>
      </c>
      <c r="F291" s="36" t="s">
        <v>56</v>
      </c>
      <c r="G291" s="205" t="s">
        <v>847</v>
      </c>
      <c r="H291" s="205"/>
      <c r="I291" s="206">
        <v>0.14000000000000001</v>
      </c>
      <c r="J291" s="206"/>
      <c r="K291" s="207">
        <v>0.19</v>
      </c>
      <c r="L291" s="207"/>
    </row>
    <row r="292" spans="1:12" ht="22.15" customHeight="1">
      <c r="A292" s="74"/>
      <c r="B292" s="205" t="s">
        <v>848</v>
      </c>
      <c r="C292" s="205"/>
      <c r="D292" s="205"/>
      <c r="E292" s="76">
        <v>1.0500000000000001E-2</v>
      </c>
      <c r="F292" s="36" t="s">
        <v>581</v>
      </c>
      <c r="G292" s="205" t="s">
        <v>849</v>
      </c>
      <c r="H292" s="205"/>
      <c r="I292" s="206">
        <v>11.83</v>
      </c>
      <c r="J292" s="206"/>
      <c r="K292" s="207">
        <v>0.12</v>
      </c>
      <c r="L292" s="207"/>
    </row>
    <row r="293" spans="1:12" ht="21.4" customHeight="1">
      <c r="A293" s="74"/>
      <c r="B293" s="205" t="s">
        <v>850</v>
      </c>
      <c r="C293" s="205"/>
      <c r="D293" s="205"/>
      <c r="E293" s="76">
        <v>6.4600000000000005E-2</v>
      </c>
      <c r="F293" s="36" t="s">
        <v>581</v>
      </c>
      <c r="G293" s="205" t="s">
        <v>851</v>
      </c>
      <c r="H293" s="205"/>
      <c r="I293" s="206">
        <v>15.33</v>
      </c>
      <c r="J293" s="206"/>
      <c r="K293" s="207">
        <v>0.99</v>
      </c>
      <c r="L293" s="207"/>
    </row>
    <row r="294" spans="1:12" ht="39.75" customHeight="1">
      <c r="A294" s="74"/>
      <c r="B294" s="205" t="s">
        <v>856</v>
      </c>
      <c r="C294" s="205"/>
      <c r="D294" s="205"/>
      <c r="E294" s="76">
        <v>1</v>
      </c>
      <c r="F294" s="36" t="s">
        <v>157</v>
      </c>
      <c r="G294" s="205" t="s">
        <v>857</v>
      </c>
      <c r="H294" s="205"/>
      <c r="I294" s="206">
        <v>5.94</v>
      </c>
      <c r="J294" s="206"/>
      <c r="K294" s="210">
        <v>5.94</v>
      </c>
      <c r="L294" s="210"/>
    </row>
    <row r="295" spans="1:12" ht="21.4" customHeight="1">
      <c r="A295" s="74"/>
      <c r="B295" s="74"/>
      <c r="C295" s="74"/>
      <c r="D295" s="74"/>
      <c r="E295" s="74"/>
      <c r="F295" s="74"/>
      <c r="G295" s="208" t="s">
        <v>854</v>
      </c>
      <c r="H295" s="208"/>
      <c r="I295" s="208"/>
      <c r="J295" s="209">
        <v>7.49</v>
      </c>
      <c r="K295" s="209"/>
      <c r="L295" s="209"/>
    </row>
    <row r="296" spans="1:12" ht="21.4" customHeight="1">
      <c r="A296" s="205" t="s">
        <v>898</v>
      </c>
      <c r="B296" s="205"/>
      <c r="C296" s="36" t="s">
        <v>163</v>
      </c>
      <c r="D296" s="35" t="s">
        <v>157</v>
      </c>
      <c r="E296" s="211" t="s">
        <v>164</v>
      </c>
      <c r="F296" s="211"/>
      <c r="G296" s="211"/>
      <c r="H296" s="211"/>
      <c r="I296" s="211"/>
      <c r="J296" s="211"/>
      <c r="K296" s="75"/>
      <c r="L296" s="75"/>
    </row>
    <row r="297" spans="1:12" ht="30.6" customHeight="1">
      <c r="A297" s="74"/>
      <c r="B297" s="205" t="s">
        <v>844</v>
      </c>
      <c r="C297" s="205"/>
      <c r="D297" s="205"/>
      <c r="E297" s="76">
        <v>2.5000000000000001E-2</v>
      </c>
      <c r="F297" s="36" t="s">
        <v>157</v>
      </c>
      <c r="G297" s="205" t="s">
        <v>845</v>
      </c>
      <c r="H297" s="205"/>
      <c r="I297" s="206">
        <v>10</v>
      </c>
      <c r="J297" s="206"/>
      <c r="K297" s="207">
        <v>0.25</v>
      </c>
      <c r="L297" s="207"/>
    </row>
    <row r="298" spans="1:12" ht="15.4" customHeight="1">
      <c r="A298" s="74"/>
      <c r="B298" s="205" t="s">
        <v>846</v>
      </c>
      <c r="C298" s="205"/>
      <c r="D298" s="205"/>
      <c r="E298" s="76">
        <v>0.72799999999999998</v>
      </c>
      <c r="F298" s="36" t="s">
        <v>56</v>
      </c>
      <c r="G298" s="205" t="s">
        <v>847</v>
      </c>
      <c r="H298" s="205"/>
      <c r="I298" s="206">
        <v>0.14000000000000001</v>
      </c>
      <c r="J298" s="206"/>
      <c r="K298" s="207">
        <v>0.1</v>
      </c>
      <c r="L298" s="207"/>
    </row>
    <row r="299" spans="1:12" ht="22.15" customHeight="1">
      <c r="A299" s="74"/>
      <c r="B299" s="205" t="s">
        <v>848</v>
      </c>
      <c r="C299" s="205"/>
      <c r="D299" s="205"/>
      <c r="E299" s="76">
        <v>7.7999999999999996E-3</v>
      </c>
      <c r="F299" s="36" t="s">
        <v>581</v>
      </c>
      <c r="G299" s="205" t="s">
        <v>849</v>
      </c>
      <c r="H299" s="205"/>
      <c r="I299" s="206">
        <v>11.83</v>
      </c>
      <c r="J299" s="206"/>
      <c r="K299" s="207">
        <v>0.09</v>
      </c>
      <c r="L299" s="207"/>
    </row>
    <row r="300" spans="1:12" ht="21.4" customHeight="1">
      <c r="A300" s="74"/>
      <c r="B300" s="205" t="s">
        <v>850</v>
      </c>
      <c r="C300" s="205"/>
      <c r="D300" s="205"/>
      <c r="E300" s="76">
        <v>4.7500000000000001E-2</v>
      </c>
      <c r="F300" s="36" t="s">
        <v>581</v>
      </c>
      <c r="G300" s="205" t="s">
        <v>851</v>
      </c>
      <c r="H300" s="205"/>
      <c r="I300" s="206">
        <v>15.33</v>
      </c>
      <c r="J300" s="206"/>
      <c r="K300" s="207">
        <v>0.73</v>
      </c>
      <c r="L300" s="207"/>
    </row>
    <row r="301" spans="1:12" ht="39.75" customHeight="1">
      <c r="A301" s="74"/>
      <c r="B301" s="205" t="s">
        <v>859</v>
      </c>
      <c r="C301" s="205"/>
      <c r="D301" s="205"/>
      <c r="E301" s="76">
        <v>1</v>
      </c>
      <c r="F301" s="36" t="s">
        <v>157</v>
      </c>
      <c r="G301" s="205" t="s">
        <v>860</v>
      </c>
      <c r="H301" s="205"/>
      <c r="I301" s="206">
        <v>6.58</v>
      </c>
      <c r="J301" s="206"/>
      <c r="K301" s="210">
        <v>6.58</v>
      </c>
      <c r="L301" s="210"/>
    </row>
    <row r="302" spans="1:12" ht="21.4" customHeight="1">
      <c r="A302" s="74"/>
      <c r="B302" s="74"/>
      <c r="C302" s="74"/>
      <c r="D302" s="74"/>
      <c r="E302" s="74"/>
      <c r="F302" s="74"/>
      <c r="G302" s="208" t="s">
        <v>854</v>
      </c>
      <c r="H302" s="208"/>
      <c r="I302" s="208"/>
      <c r="J302" s="209">
        <v>7.75</v>
      </c>
      <c r="K302" s="209"/>
      <c r="L302" s="209"/>
    </row>
    <row r="303" spans="1:12" ht="21.4" customHeight="1">
      <c r="A303" s="205" t="s">
        <v>899</v>
      </c>
      <c r="B303" s="205"/>
      <c r="C303" s="36" t="s">
        <v>166</v>
      </c>
      <c r="D303" s="35" t="s">
        <v>157</v>
      </c>
      <c r="E303" s="211" t="s">
        <v>167</v>
      </c>
      <c r="F303" s="211"/>
      <c r="G303" s="211"/>
      <c r="H303" s="211"/>
      <c r="I303" s="211"/>
      <c r="J303" s="211"/>
      <c r="K303" s="75"/>
      <c r="L303" s="75"/>
    </row>
    <row r="304" spans="1:12" ht="30.6" customHeight="1">
      <c r="A304" s="74"/>
      <c r="B304" s="205" t="s">
        <v>844</v>
      </c>
      <c r="C304" s="205"/>
      <c r="D304" s="205"/>
      <c r="E304" s="76">
        <v>2.5000000000000001E-2</v>
      </c>
      <c r="F304" s="36" t="s">
        <v>157</v>
      </c>
      <c r="G304" s="205" t="s">
        <v>845</v>
      </c>
      <c r="H304" s="205"/>
      <c r="I304" s="206">
        <v>10</v>
      </c>
      <c r="J304" s="206"/>
      <c r="K304" s="207">
        <v>0.25</v>
      </c>
      <c r="L304" s="207"/>
    </row>
    <row r="305" spans="1:12" ht="15.4" customHeight="1">
      <c r="A305" s="74"/>
      <c r="B305" s="205" t="s">
        <v>846</v>
      </c>
      <c r="C305" s="205"/>
      <c r="D305" s="205"/>
      <c r="E305" s="76">
        <v>0.35699999999999998</v>
      </c>
      <c r="F305" s="36" t="s">
        <v>56</v>
      </c>
      <c r="G305" s="205" t="s">
        <v>847</v>
      </c>
      <c r="H305" s="205"/>
      <c r="I305" s="206">
        <v>0.14000000000000001</v>
      </c>
      <c r="J305" s="206"/>
      <c r="K305" s="207">
        <v>0.05</v>
      </c>
      <c r="L305" s="207"/>
    </row>
    <row r="306" spans="1:12" ht="22.15" customHeight="1">
      <c r="A306" s="74"/>
      <c r="B306" s="205" t="s">
        <v>848</v>
      </c>
      <c r="C306" s="205"/>
      <c r="D306" s="205"/>
      <c r="E306" s="76">
        <v>5.7000000000000002E-3</v>
      </c>
      <c r="F306" s="36" t="s">
        <v>581</v>
      </c>
      <c r="G306" s="205" t="s">
        <v>849</v>
      </c>
      <c r="H306" s="205"/>
      <c r="I306" s="206">
        <v>11.83</v>
      </c>
      <c r="J306" s="206"/>
      <c r="K306" s="207">
        <v>7.0000000000000007E-2</v>
      </c>
      <c r="L306" s="207"/>
    </row>
    <row r="307" spans="1:12" ht="21.4" customHeight="1">
      <c r="A307" s="74"/>
      <c r="B307" s="205" t="s">
        <v>850</v>
      </c>
      <c r="C307" s="205"/>
      <c r="D307" s="205"/>
      <c r="E307" s="76">
        <v>3.4799999999999998E-2</v>
      </c>
      <c r="F307" s="36" t="s">
        <v>581</v>
      </c>
      <c r="G307" s="205" t="s">
        <v>851</v>
      </c>
      <c r="H307" s="205"/>
      <c r="I307" s="206">
        <v>15.33</v>
      </c>
      <c r="J307" s="206"/>
      <c r="K307" s="207">
        <v>0.53</v>
      </c>
      <c r="L307" s="207"/>
    </row>
    <row r="308" spans="1:12" ht="39.75" customHeight="1">
      <c r="A308" s="74"/>
      <c r="B308" s="205" t="s">
        <v>862</v>
      </c>
      <c r="C308" s="205"/>
      <c r="D308" s="205"/>
      <c r="E308" s="76">
        <v>1</v>
      </c>
      <c r="F308" s="36" t="s">
        <v>157</v>
      </c>
      <c r="G308" s="205" t="s">
        <v>863</v>
      </c>
      <c r="H308" s="205"/>
      <c r="I308" s="206">
        <v>5.51</v>
      </c>
      <c r="J308" s="206"/>
      <c r="K308" s="210">
        <v>5.51</v>
      </c>
      <c r="L308" s="210"/>
    </row>
    <row r="309" spans="1:12" ht="21.4" customHeight="1">
      <c r="A309" s="74"/>
      <c r="B309" s="74"/>
      <c r="C309" s="74"/>
      <c r="D309" s="74"/>
      <c r="E309" s="74"/>
      <c r="F309" s="74"/>
      <c r="G309" s="208" t="s">
        <v>854</v>
      </c>
      <c r="H309" s="208"/>
      <c r="I309" s="208"/>
      <c r="J309" s="209">
        <v>6.41</v>
      </c>
      <c r="K309" s="209"/>
      <c r="L309" s="209"/>
    </row>
    <row r="310" spans="1:12" ht="21.4" customHeight="1">
      <c r="A310" s="205" t="s">
        <v>900</v>
      </c>
      <c r="B310" s="205"/>
      <c r="C310" s="36" t="s">
        <v>169</v>
      </c>
      <c r="D310" s="35" t="s">
        <v>157</v>
      </c>
      <c r="E310" s="211" t="s">
        <v>170</v>
      </c>
      <c r="F310" s="211"/>
      <c r="G310" s="211"/>
      <c r="H310" s="211"/>
      <c r="I310" s="211"/>
      <c r="J310" s="211"/>
      <c r="K310" s="75"/>
      <c r="L310" s="75"/>
    </row>
    <row r="311" spans="1:12" ht="30.6" customHeight="1">
      <c r="A311" s="74"/>
      <c r="B311" s="205" t="s">
        <v>844</v>
      </c>
      <c r="C311" s="205"/>
      <c r="D311" s="205"/>
      <c r="E311" s="76">
        <v>2.5000000000000001E-2</v>
      </c>
      <c r="F311" s="36" t="s">
        <v>157</v>
      </c>
      <c r="G311" s="205" t="s">
        <v>845</v>
      </c>
      <c r="H311" s="205"/>
      <c r="I311" s="206">
        <v>10</v>
      </c>
      <c r="J311" s="206"/>
      <c r="K311" s="207">
        <v>0.25</v>
      </c>
      <c r="L311" s="207"/>
    </row>
    <row r="312" spans="1:12" ht="15.4" customHeight="1">
      <c r="A312" s="74"/>
      <c r="B312" s="205" t="s">
        <v>846</v>
      </c>
      <c r="C312" s="205"/>
      <c r="D312" s="205"/>
      <c r="E312" s="76">
        <v>0.14699999999999999</v>
      </c>
      <c r="F312" s="36" t="s">
        <v>56</v>
      </c>
      <c r="G312" s="205" t="s">
        <v>847</v>
      </c>
      <c r="H312" s="205"/>
      <c r="I312" s="206">
        <v>0.14000000000000001</v>
      </c>
      <c r="J312" s="206"/>
      <c r="K312" s="207">
        <v>0.02</v>
      </c>
      <c r="L312" s="207"/>
    </row>
    <row r="313" spans="1:12" ht="22.15" customHeight="1">
      <c r="A313" s="74"/>
      <c r="B313" s="205" t="s">
        <v>848</v>
      </c>
      <c r="C313" s="205"/>
      <c r="D313" s="205"/>
      <c r="E313" s="76">
        <v>4.0000000000000001E-3</v>
      </c>
      <c r="F313" s="36" t="s">
        <v>581</v>
      </c>
      <c r="G313" s="205" t="s">
        <v>849</v>
      </c>
      <c r="H313" s="205"/>
      <c r="I313" s="206">
        <v>11.83</v>
      </c>
      <c r="J313" s="206"/>
      <c r="K313" s="207">
        <v>0.05</v>
      </c>
      <c r="L313" s="207"/>
    </row>
    <row r="314" spans="1:12" ht="21.4" customHeight="1">
      <c r="A314" s="74"/>
      <c r="B314" s="205" t="s">
        <v>850</v>
      </c>
      <c r="C314" s="205"/>
      <c r="D314" s="205"/>
      <c r="E314" s="76">
        <v>2.47E-2</v>
      </c>
      <c r="F314" s="36" t="s">
        <v>581</v>
      </c>
      <c r="G314" s="205" t="s">
        <v>851</v>
      </c>
      <c r="H314" s="205"/>
      <c r="I314" s="206">
        <v>15.33</v>
      </c>
      <c r="J314" s="206"/>
      <c r="K314" s="207">
        <v>0.38</v>
      </c>
      <c r="L314" s="207"/>
    </row>
    <row r="315" spans="1:12" ht="39.75" customHeight="1">
      <c r="A315" s="74"/>
      <c r="B315" s="205" t="s">
        <v>865</v>
      </c>
      <c r="C315" s="205"/>
      <c r="D315" s="205"/>
      <c r="E315" s="76">
        <v>1</v>
      </c>
      <c r="F315" s="36" t="s">
        <v>157</v>
      </c>
      <c r="G315" s="205" t="s">
        <v>866</v>
      </c>
      <c r="H315" s="205"/>
      <c r="I315" s="206">
        <v>5.19</v>
      </c>
      <c r="J315" s="206"/>
      <c r="K315" s="210">
        <v>5.19</v>
      </c>
      <c r="L315" s="210"/>
    </row>
    <row r="316" spans="1:12" ht="21.4" customHeight="1">
      <c r="A316" s="74"/>
      <c r="B316" s="74"/>
      <c r="C316" s="74"/>
      <c r="D316" s="74"/>
      <c r="E316" s="74"/>
      <c r="F316" s="74"/>
      <c r="G316" s="208" t="s">
        <v>854</v>
      </c>
      <c r="H316" s="208"/>
      <c r="I316" s="208"/>
      <c r="J316" s="209">
        <v>5.89</v>
      </c>
      <c r="K316" s="209"/>
      <c r="L316" s="209"/>
    </row>
    <row r="317" spans="1:12" ht="21.4" customHeight="1">
      <c r="A317" s="205" t="s">
        <v>901</v>
      </c>
      <c r="B317" s="205"/>
      <c r="C317" s="36" t="s">
        <v>175</v>
      </c>
      <c r="D317" s="35" t="s">
        <v>157</v>
      </c>
      <c r="E317" s="211" t="s">
        <v>176</v>
      </c>
      <c r="F317" s="211"/>
      <c r="G317" s="211"/>
      <c r="H317" s="211"/>
      <c r="I317" s="211"/>
      <c r="J317" s="211"/>
      <c r="K317" s="75"/>
      <c r="L317" s="75"/>
    </row>
    <row r="318" spans="1:12" ht="30.6" customHeight="1">
      <c r="A318" s="74"/>
      <c r="B318" s="205" t="s">
        <v>844</v>
      </c>
      <c r="C318" s="205"/>
      <c r="D318" s="205"/>
      <c r="E318" s="76">
        <v>2.5000000000000001E-2</v>
      </c>
      <c r="F318" s="36" t="s">
        <v>157</v>
      </c>
      <c r="G318" s="205" t="s">
        <v>845</v>
      </c>
      <c r="H318" s="205"/>
      <c r="I318" s="206">
        <v>10</v>
      </c>
      <c r="J318" s="206"/>
      <c r="K318" s="207">
        <v>0.25</v>
      </c>
      <c r="L318" s="207"/>
    </row>
    <row r="319" spans="1:12" ht="15.4" customHeight="1">
      <c r="A319" s="74"/>
      <c r="B319" s="205" t="s">
        <v>848</v>
      </c>
      <c r="C319" s="205"/>
      <c r="D319" s="205"/>
      <c r="E319" s="76">
        <v>1.5E-3</v>
      </c>
      <c r="F319" s="36" t="s">
        <v>581</v>
      </c>
      <c r="G319" s="205" t="s">
        <v>849</v>
      </c>
      <c r="H319" s="205"/>
      <c r="I319" s="206">
        <v>11.83</v>
      </c>
      <c r="J319" s="206"/>
      <c r="K319" s="207">
        <v>0.02</v>
      </c>
      <c r="L319" s="207"/>
    </row>
    <row r="320" spans="1:12" ht="22.15" customHeight="1">
      <c r="A320" s="74"/>
      <c r="B320" s="205" t="s">
        <v>850</v>
      </c>
      <c r="C320" s="205"/>
      <c r="D320" s="205"/>
      <c r="E320" s="76">
        <v>9.4000000000000004E-3</v>
      </c>
      <c r="F320" s="36" t="s">
        <v>581</v>
      </c>
      <c r="G320" s="205" t="s">
        <v>851</v>
      </c>
      <c r="H320" s="205"/>
      <c r="I320" s="206">
        <v>15.33</v>
      </c>
      <c r="J320" s="206"/>
      <c r="K320" s="207">
        <v>0.14000000000000001</v>
      </c>
      <c r="L320" s="207"/>
    </row>
    <row r="321" spans="1:12" ht="21.4" customHeight="1">
      <c r="A321" s="74"/>
      <c r="B321" s="205" t="s">
        <v>871</v>
      </c>
      <c r="C321" s="205"/>
      <c r="D321" s="205"/>
      <c r="E321" s="76">
        <v>1</v>
      </c>
      <c r="F321" s="36" t="s">
        <v>157</v>
      </c>
      <c r="G321" s="205" t="s">
        <v>872</v>
      </c>
      <c r="H321" s="205"/>
      <c r="I321" s="206">
        <v>4.92</v>
      </c>
      <c r="J321" s="206"/>
      <c r="K321" s="210">
        <v>4.92</v>
      </c>
      <c r="L321" s="210"/>
    </row>
    <row r="322" spans="1:12" ht="21.4" customHeight="1">
      <c r="A322" s="74"/>
      <c r="B322" s="74"/>
      <c r="C322" s="74"/>
      <c r="D322" s="74"/>
      <c r="E322" s="74"/>
      <c r="F322" s="74"/>
      <c r="G322" s="208" t="s">
        <v>854</v>
      </c>
      <c r="H322" s="208"/>
      <c r="I322" s="208"/>
      <c r="J322" s="209">
        <v>5.33</v>
      </c>
      <c r="K322" s="209"/>
      <c r="L322" s="209"/>
    </row>
    <row r="323" spans="1:12" ht="21.4" customHeight="1">
      <c r="A323" s="212" t="s">
        <v>902</v>
      </c>
      <c r="B323" s="212"/>
      <c r="C323" s="212"/>
      <c r="D323" s="212"/>
      <c r="E323" s="212"/>
      <c r="F323" s="212"/>
      <c r="G323" s="212"/>
      <c r="H323" s="74"/>
      <c r="I323" s="74"/>
      <c r="J323" s="75"/>
      <c r="K323" s="75"/>
      <c r="L323" s="75"/>
    </row>
    <row r="324" spans="1:12" ht="30.6" customHeight="1">
      <c r="A324" s="205" t="s">
        <v>903</v>
      </c>
      <c r="B324" s="205"/>
      <c r="C324" s="36" t="s">
        <v>207</v>
      </c>
      <c r="D324" s="35" t="s">
        <v>117</v>
      </c>
      <c r="E324" s="211" t="s">
        <v>208</v>
      </c>
      <c r="F324" s="211"/>
      <c r="G324" s="211"/>
      <c r="H324" s="211"/>
      <c r="I324" s="211"/>
      <c r="J324" s="211"/>
      <c r="K324" s="75"/>
      <c r="L324" s="75"/>
    </row>
    <row r="325" spans="1:12" ht="15.4" customHeight="1">
      <c r="A325" s="74"/>
      <c r="B325" s="205" t="s">
        <v>904</v>
      </c>
      <c r="C325" s="205"/>
      <c r="D325" s="205"/>
      <c r="E325" s="76">
        <v>2.793E-2</v>
      </c>
      <c r="F325" s="36" t="s">
        <v>905</v>
      </c>
      <c r="G325" s="205" t="s">
        <v>906</v>
      </c>
      <c r="H325" s="205"/>
      <c r="I325" s="206">
        <v>375</v>
      </c>
      <c r="J325" s="206"/>
      <c r="K325" s="207">
        <v>10.47</v>
      </c>
      <c r="L325" s="207"/>
    </row>
    <row r="326" spans="1:12" ht="17.45" customHeight="1">
      <c r="A326" s="74"/>
      <c r="B326" s="205" t="s">
        <v>907</v>
      </c>
      <c r="C326" s="205"/>
      <c r="D326" s="205"/>
      <c r="E326" s="76">
        <v>0.78500000000000003</v>
      </c>
      <c r="F326" s="36" t="s">
        <v>86</v>
      </c>
      <c r="G326" s="205" t="s">
        <v>908</v>
      </c>
      <c r="H326" s="205"/>
      <c r="I326" s="206">
        <v>1.21</v>
      </c>
      <c r="J326" s="206"/>
      <c r="K326" s="207">
        <v>0.95</v>
      </c>
      <c r="L326" s="207"/>
    </row>
    <row r="327" spans="1:12" ht="41.25" customHeight="1">
      <c r="A327" s="74"/>
      <c r="B327" s="205" t="s">
        <v>909</v>
      </c>
      <c r="C327" s="205"/>
      <c r="D327" s="205"/>
      <c r="E327" s="76">
        <v>9.4000000000000004E-3</v>
      </c>
      <c r="F327" s="36" t="s">
        <v>910</v>
      </c>
      <c r="G327" s="205" t="s">
        <v>911</v>
      </c>
      <c r="H327" s="205"/>
      <c r="I327" s="206">
        <v>43.29</v>
      </c>
      <c r="J327" s="206"/>
      <c r="K327" s="207">
        <v>0.41</v>
      </c>
      <c r="L327" s="207"/>
    </row>
    <row r="328" spans="1:12" ht="21.4" customHeight="1">
      <c r="A328" s="74"/>
      <c r="B328" s="205" t="s">
        <v>912</v>
      </c>
      <c r="C328" s="205"/>
      <c r="D328" s="205"/>
      <c r="E328" s="76">
        <v>9.7999999999999997E-3</v>
      </c>
      <c r="F328" s="36" t="s">
        <v>99</v>
      </c>
      <c r="G328" s="205" t="s">
        <v>913</v>
      </c>
      <c r="H328" s="205"/>
      <c r="I328" s="206">
        <v>441.77</v>
      </c>
      <c r="J328" s="206"/>
      <c r="K328" s="207">
        <v>4.33</v>
      </c>
      <c r="L328" s="207"/>
    </row>
    <row r="329" spans="1:12" ht="39.75" customHeight="1">
      <c r="A329" s="74"/>
      <c r="B329" s="205" t="s">
        <v>748</v>
      </c>
      <c r="C329" s="205"/>
      <c r="D329" s="205"/>
      <c r="E329" s="76">
        <v>1.69</v>
      </c>
      <c r="F329" s="36" t="s">
        <v>581</v>
      </c>
      <c r="G329" s="205" t="s">
        <v>749</v>
      </c>
      <c r="H329" s="205"/>
      <c r="I329" s="206">
        <v>15.41</v>
      </c>
      <c r="J329" s="206"/>
      <c r="K329" s="207">
        <v>26.04</v>
      </c>
      <c r="L329" s="207"/>
    </row>
    <row r="330" spans="1:12" ht="24.4" customHeight="1">
      <c r="A330" s="74"/>
      <c r="B330" s="205" t="s">
        <v>721</v>
      </c>
      <c r="C330" s="205"/>
      <c r="D330" s="205"/>
      <c r="E330" s="76">
        <v>0.84499999999999997</v>
      </c>
      <c r="F330" s="36" t="s">
        <v>581</v>
      </c>
      <c r="G330" s="205" t="s">
        <v>722</v>
      </c>
      <c r="H330" s="205"/>
      <c r="I330" s="206">
        <v>12.1</v>
      </c>
      <c r="J330" s="206"/>
      <c r="K330" s="210">
        <v>10.220000000000001</v>
      </c>
      <c r="L330" s="210"/>
    </row>
    <row r="331" spans="1:12" ht="49.15" customHeight="1">
      <c r="A331" s="74"/>
      <c r="B331" s="74"/>
      <c r="C331" s="74"/>
      <c r="D331" s="74"/>
      <c r="E331" s="74"/>
      <c r="F331" s="74"/>
      <c r="G331" s="208" t="s">
        <v>761</v>
      </c>
      <c r="H331" s="208"/>
      <c r="I331" s="208"/>
      <c r="J331" s="209">
        <v>52.42</v>
      </c>
      <c r="K331" s="209"/>
      <c r="L331" s="209"/>
    </row>
    <row r="332" spans="1:12" ht="21.4" customHeight="1">
      <c r="A332" s="205" t="s">
        <v>914</v>
      </c>
      <c r="B332" s="205"/>
      <c r="C332" s="36" t="s">
        <v>210</v>
      </c>
      <c r="D332" s="35" t="s">
        <v>117</v>
      </c>
      <c r="E332" s="211" t="s">
        <v>211</v>
      </c>
      <c r="F332" s="211"/>
      <c r="G332" s="211"/>
      <c r="H332" s="211"/>
      <c r="I332" s="211"/>
      <c r="J332" s="211"/>
      <c r="K332" s="75"/>
      <c r="L332" s="75"/>
    </row>
    <row r="333" spans="1:12" ht="21.4" customHeight="1">
      <c r="A333" s="74"/>
      <c r="B333" s="205" t="s">
        <v>915</v>
      </c>
      <c r="C333" s="205"/>
      <c r="D333" s="205"/>
      <c r="E333" s="76">
        <v>13.6</v>
      </c>
      <c r="F333" s="36" t="s">
        <v>56</v>
      </c>
      <c r="G333" s="205" t="s">
        <v>916</v>
      </c>
      <c r="H333" s="205"/>
      <c r="I333" s="206">
        <v>1.86</v>
      </c>
      <c r="J333" s="206"/>
      <c r="K333" s="207">
        <v>25.3</v>
      </c>
      <c r="L333" s="207"/>
    </row>
    <row r="334" spans="1:12" ht="15.4" customHeight="1">
      <c r="A334" s="74"/>
      <c r="B334" s="205" t="s">
        <v>917</v>
      </c>
      <c r="C334" s="205"/>
      <c r="D334" s="205"/>
      <c r="E334" s="76">
        <v>0.42</v>
      </c>
      <c r="F334" s="36" t="s">
        <v>86</v>
      </c>
      <c r="G334" s="205" t="s">
        <v>918</v>
      </c>
      <c r="H334" s="205"/>
      <c r="I334" s="206">
        <v>1.97</v>
      </c>
      <c r="J334" s="206"/>
      <c r="K334" s="207">
        <v>0.83</v>
      </c>
      <c r="L334" s="207"/>
    </row>
    <row r="335" spans="1:12" ht="41.25" customHeight="1">
      <c r="A335" s="74"/>
      <c r="B335" s="205" t="s">
        <v>909</v>
      </c>
      <c r="C335" s="205"/>
      <c r="D335" s="205"/>
      <c r="E335" s="76">
        <v>0.01</v>
      </c>
      <c r="F335" s="36" t="s">
        <v>910</v>
      </c>
      <c r="G335" s="205" t="s">
        <v>911</v>
      </c>
      <c r="H335" s="205"/>
      <c r="I335" s="206">
        <v>43.29</v>
      </c>
      <c r="J335" s="206"/>
      <c r="K335" s="207">
        <v>0.43</v>
      </c>
      <c r="L335" s="207"/>
    </row>
    <row r="336" spans="1:12" ht="21.4" customHeight="1">
      <c r="A336" s="74"/>
      <c r="B336" s="205" t="s">
        <v>912</v>
      </c>
      <c r="C336" s="205"/>
      <c r="D336" s="205"/>
      <c r="E336" s="76">
        <v>1.03E-2</v>
      </c>
      <c r="F336" s="36" t="s">
        <v>99</v>
      </c>
      <c r="G336" s="205" t="s">
        <v>913</v>
      </c>
      <c r="H336" s="205"/>
      <c r="I336" s="206">
        <v>441.77</v>
      </c>
      <c r="J336" s="206"/>
      <c r="K336" s="207">
        <v>4.55</v>
      </c>
      <c r="L336" s="207"/>
    </row>
    <row r="337" spans="1:12" ht="39.75" customHeight="1">
      <c r="A337" s="74"/>
      <c r="B337" s="205" t="s">
        <v>748</v>
      </c>
      <c r="C337" s="205"/>
      <c r="D337" s="205"/>
      <c r="E337" s="76">
        <v>1</v>
      </c>
      <c r="F337" s="36" t="s">
        <v>581</v>
      </c>
      <c r="G337" s="205" t="s">
        <v>749</v>
      </c>
      <c r="H337" s="205"/>
      <c r="I337" s="206">
        <v>15.41</v>
      </c>
      <c r="J337" s="206"/>
      <c r="K337" s="207">
        <v>15.41</v>
      </c>
      <c r="L337" s="207"/>
    </row>
    <row r="338" spans="1:12" ht="24.4" customHeight="1">
      <c r="A338" s="74"/>
      <c r="B338" s="205" t="s">
        <v>721</v>
      </c>
      <c r="C338" s="205"/>
      <c r="D338" s="205"/>
      <c r="E338" s="76">
        <v>0.5</v>
      </c>
      <c r="F338" s="36" t="s">
        <v>581</v>
      </c>
      <c r="G338" s="205" t="s">
        <v>722</v>
      </c>
      <c r="H338" s="205"/>
      <c r="I338" s="206">
        <v>12.1</v>
      </c>
      <c r="J338" s="206"/>
      <c r="K338" s="210">
        <v>6.05</v>
      </c>
      <c r="L338" s="210"/>
    </row>
    <row r="339" spans="1:12" ht="49.15" customHeight="1">
      <c r="A339" s="74"/>
      <c r="B339" s="74"/>
      <c r="C339" s="74"/>
      <c r="D339" s="74"/>
      <c r="E339" s="74"/>
      <c r="F339" s="74"/>
      <c r="G339" s="208" t="s">
        <v>761</v>
      </c>
      <c r="H339" s="208"/>
      <c r="I339" s="208"/>
      <c r="J339" s="209">
        <v>52.57</v>
      </c>
      <c r="K339" s="209"/>
      <c r="L339" s="209"/>
    </row>
    <row r="340" spans="1:12" ht="21.4" customHeight="1">
      <c r="A340" s="205" t="s">
        <v>919</v>
      </c>
      <c r="B340" s="205"/>
      <c r="C340" s="36" t="s">
        <v>213</v>
      </c>
      <c r="D340" s="35" t="s">
        <v>117</v>
      </c>
      <c r="E340" s="211" t="s">
        <v>214</v>
      </c>
      <c r="F340" s="211"/>
      <c r="G340" s="211"/>
      <c r="H340" s="211"/>
      <c r="I340" s="211"/>
      <c r="J340" s="211"/>
      <c r="K340" s="75"/>
      <c r="L340" s="75"/>
    </row>
    <row r="341" spans="1:12" ht="21.4" customHeight="1">
      <c r="A341" s="74"/>
      <c r="B341" s="205" t="s">
        <v>915</v>
      </c>
      <c r="C341" s="205"/>
      <c r="D341" s="205"/>
      <c r="E341" s="76">
        <v>13.5</v>
      </c>
      <c r="F341" s="36" t="s">
        <v>56</v>
      </c>
      <c r="G341" s="205" t="s">
        <v>916</v>
      </c>
      <c r="H341" s="205"/>
      <c r="I341" s="206">
        <v>1.86</v>
      </c>
      <c r="J341" s="206"/>
      <c r="K341" s="207">
        <v>25.11</v>
      </c>
      <c r="L341" s="207"/>
    </row>
    <row r="342" spans="1:12" ht="15.4" customHeight="1">
      <c r="A342" s="74"/>
      <c r="B342" s="205" t="s">
        <v>917</v>
      </c>
      <c r="C342" s="205"/>
      <c r="D342" s="205"/>
      <c r="E342" s="76">
        <v>0.78500000000000003</v>
      </c>
      <c r="F342" s="36" t="s">
        <v>86</v>
      </c>
      <c r="G342" s="205" t="s">
        <v>918</v>
      </c>
      <c r="H342" s="205"/>
      <c r="I342" s="206">
        <v>1.97</v>
      </c>
      <c r="J342" s="206"/>
      <c r="K342" s="207">
        <v>1.55</v>
      </c>
      <c r="L342" s="207"/>
    </row>
    <row r="343" spans="1:12" ht="41.25" customHeight="1">
      <c r="A343" s="74"/>
      <c r="B343" s="205" t="s">
        <v>909</v>
      </c>
      <c r="C343" s="205"/>
      <c r="D343" s="205"/>
      <c r="E343" s="76">
        <v>1.89E-2</v>
      </c>
      <c r="F343" s="36" t="s">
        <v>910</v>
      </c>
      <c r="G343" s="205" t="s">
        <v>911</v>
      </c>
      <c r="H343" s="205"/>
      <c r="I343" s="206">
        <v>43.29</v>
      </c>
      <c r="J343" s="206"/>
      <c r="K343" s="207">
        <v>0.82</v>
      </c>
      <c r="L343" s="207"/>
    </row>
    <row r="344" spans="1:12" ht="21.4" customHeight="1">
      <c r="A344" s="74"/>
      <c r="B344" s="205" t="s">
        <v>912</v>
      </c>
      <c r="C344" s="205"/>
      <c r="D344" s="205"/>
      <c r="E344" s="76">
        <v>1.03E-2</v>
      </c>
      <c r="F344" s="36" t="s">
        <v>99</v>
      </c>
      <c r="G344" s="205" t="s">
        <v>913</v>
      </c>
      <c r="H344" s="205"/>
      <c r="I344" s="206">
        <v>441.77</v>
      </c>
      <c r="J344" s="206"/>
      <c r="K344" s="207">
        <v>4.55</v>
      </c>
      <c r="L344" s="207"/>
    </row>
    <row r="345" spans="1:12" ht="39.75" customHeight="1">
      <c r="A345" s="74"/>
      <c r="B345" s="205" t="s">
        <v>748</v>
      </c>
      <c r="C345" s="205"/>
      <c r="D345" s="205"/>
      <c r="E345" s="76">
        <v>0.99</v>
      </c>
      <c r="F345" s="36" t="s">
        <v>581</v>
      </c>
      <c r="G345" s="205" t="s">
        <v>749</v>
      </c>
      <c r="H345" s="205"/>
      <c r="I345" s="206">
        <v>15.41</v>
      </c>
      <c r="J345" s="206"/>
      <c r="K345" s="207">
        <v>15.26</v>
      </c>
      <c r="L345" s="207"/>
    </row>
    <row r="346" spans="1:12" ht="24.4" customHeight="1">
      <c r="A346" s="74"/>
      <c r="B346" s="205" t="s">
        <v>721</v>
      </c>
      <c r="C346" s="205"/>
      <c r="D346" s="205"/>
      <c r="E346" s="76">
        <v>0.495</v>
      </c>
      <c r="F346" s="36" t="s">
        <v>581</v>
      </c>
      <c r="G346" s="205" t="s">
        <v>722</v>
      </c>
      <c r="H346" s="205"/>
      <c r="I346" s="206">
        <v>12.1</v>
      </c>
      <c r="J346" s="206"/>
      <c r="K346" s="210">
        <v>5.99</v>
      </c>
      <c r="L346" s="210"/>
    </row>
    <row r="347" spans="1:12" ht="49.15" customHeight="1">
      <c r="A347" s="74"/>
      <c r="B347" s="74"/>
      <c r="C347" s="74"/>
      <c r="D347" s="74"/>
      <c r="E347" s="74"/>
      <c r="F347" s="74"/>
      <c r="G347" s="208" t="s">
        <v>761</v>
      </c>
      <c r="H347" s="208"/>
      <c r="I347" s="208"/>
      <c r="J347" s="209">
        <v>53.28</v>
      </c>
      <c r="K347" s="209"/>
      <c r="L347" s="209"/>
    </row>
    <row r="348" spans="1:12" ht="21.4" customHeight="1">
      <c r="A348" s="205" t="s">
        <v>920</v>
      </c>
      <c r="B348" s="205"/>
      <c r="C348" s="36" t="s">
        <v>216</v>
      </c>
      <c r="D348" s="35" t="s">
        <v>117</v>
      </c>
      <c r="E348" s="211" t="s">
        <v>217</v>
      </c>
      <c r="F348" s="211"/>
      <c r="G348" s="211"/>
      <c r="H348" s="211"/>
      <c r="I348" s="211"/>
      <c r="J348" s="211"/>
      <c r="K348" s="75"/>
      <c r="L348" s="75"/>
    </row>
    <row r="349" spans="1:12" ht="21.4" customHeight="1">
      <c r="A349" s="74"/>
      <c r="B349" s="205" t="s">
        <v>915</v>
      </c>
      <c r="C349" s="205"/>
      <c r="D349" s="205"/>
      <c r="E349" s="76">
        <v>13.35</v>
      </c>
      <c r="F349" s="36" t="s">
        <v>56</v>
      </c>
      <c r="G349" s="205" t="s">
        <v>916</v>
      </c>
      <c r="H349" s="205"/>
      <c r="I349" s="206">
        <v>1.86</v>
      </c>
      <c r="J349" s="206"/>
      <c r="K349" s="207">
        <v>24.83</v>
      </c>
      <c r="L349" s="207"/>
    </row>
    <row r="350" spans="1:12" ht="15.4" customHeight="1">
      <c r="A350" s="74"/>
      <c r="B350" s="205" t="s">
        <v>917</v>
      </c>
      <c r="C350" s="205"/>
      <c r="D350" s="205"/>
      <c r="E350" s="76">
        <v>0.42</v>
      </c>
      <c r="F350" s="36" t="s">
        <v>86</v>
      </c>
      <c r="G350" s="205" t="s">
        <v>918</v>
      </c>
      <c r="H350" s="205"/>
      <c r="I350" s="206">
        <v>1.97</v>
      </c>
      <c r="J350" s="206"/>
      <c r="K350" s="207">
        <v>0.83</v>
      </c>
      <c r="L350" s="207"/>
    </row>
    <row r="351" spans="1:12" ht="41.25" customHeight="1">
      <c r="A351" s="74"/>
      <c r="B351" s="205" t="s">
        <v>909</v>
      </c>
      <c r="C351" s="205"/>
      <c r="D351" s="205"/>
      <c r="E351" s="76">
        <v>0.01</v>
      </c>
      <c r="F351" s="36" t="s">
        <v>910</v>
      </c>
      <c r="G351" s="205" t="s">
        <v>911</v>
      </c>
      <c r="H351" s="205"/>
      <c r="I351" s="206">
        <v>43.29</v>
      </c>
      <c r="J351" s="206"/>
      <c r="K351" s="207">
        <v>0.43</v>
      </c>
      <c r="L351" s="207"/>
    </row>
    <row r="352" spans="1:12" ht="21.4" customHeight="1">
      <c r="A352" s="74"/>
      <c r="B352" s="205" t="s">
        <v>912</v>
      </c>
      <c r="C352" s="205"/>
      <c r="D352" s="205"/>
      <c r="E352" s="76">
        <v>1.03E-2</v>
      </c>
      <c r="F352" s="36" t="s">
        <v>99</v>
      </c>
      <c r="G352" s="205" t="s">
        <v>913</v>
      </c>
      <c r="H352" s="205"/>
      <c r="I352" s="206">
        <v>441.77</v>
      </c>
      <c r="J352" s="206"/>
      <c r="K352" s="207">
        <v>4.55</v>
      </c>
      <c r="L352" s="207"/>
    </row>
    <row r="353" spans="1:12" ht="39.75" customHeight="1">
      <c r="A353" s="74"/>
      <c r="B353" s="205" t="s">
        <v>748</v>
      </c>
      <c r="C353" s="205"/>
      <c r="D353" s="205"/>
      <c r="E353" s="76">
        <v>0.89</v>
      </c>
      <c r="F353" s="36" t="s">
        <v>581</v>
      </c>
      <c r="G353" s="205" t="s">
        <v>749</v>
      </c>
      <c r="H353" s="205"/>
      <c r="I353" s="206">
        <v>15.41</v>
      </c>
      <c r="J353" s="206"/>
      <c r="K353" s="207">
        <v>13.71</v>
      </c>
      <c r="L353" s="207"/>
    </row>
    <row r="354" spans="1:12" ht="24.4" customHeight="1">
      <c r="A354" s="74"/>
      <c r="B354" s="205" t="s">
        <v>721</v>
      </c>
      <c r="C354" s="205"/>
      <c r="D354" s="205"/>
      <c r="E354" s="76">
        <v>0.44500000000000001</v>
      </c>
      <c r="F354" s="36" t="s">
        <v>581</v>
      </c>
      <c r="G354" s="205" t="s">
        <v>722</v>
      </c>
      <c r="H354" s="205"/>
      <c r="I354" s="206">
        <v>12.1</v>
      </c>
      <c r="J354" s="206"/>
      <c r="K354" s="210">
        <v>5.38</v>
      </c>
      <c r="L354" s="210"/>
    </row>
    <row r="355" spans="1:12" ht="49.15" customHeight="1">
      <c r="A355" s="74"/>
      <c r="B355" s="74"/>
      <c r="C355" s="74"/>
      <c r="D355" s="74"/>
      <c r="E355" s="74"/>
      <c r="F355" s="74"/>
      <c r="G355" s="208" t="s">
        <v>761</v>
      </c>
      <c r="H355" s="208"/>
      <c r="I355" s="208"/>
      <c r="J355" s="209">
        <v>49.73</v>
      </c>
      <c r="K355" s="209"/>
      <c r="L355" s="209"/>
    </row>
    <row r="356" spans="1:12" ht="21.4" customHeight="1">
      <c r="A356" s="205" t="s">
        <v>921</v>
      </c>
      <c r="B356" s="205"/>
      <c r="C356" s="36" t="s">
        <v>219</v>
      </c>
      <c r="D356" s="35" t="s">
        <v>117</v>
      </c>
      <c r="E356" s="211" t="s">
        <v>220</v>
      </c>
      <c r="F356" s="211"/>
      <c r="G356" s="211"/>
      <c r="H356" s="211"/>
      <c r="I356" s="211"/>
      <c r="J356" s="211"/>
      <c r="K356" s="75"/>
      <c r="L356" s="75"/>
    </row>
    <row r="357" spans="1:12" ht="21.4" customHeight="1">
      <c r="A357" s="74"/>
      <c r="B357" s="205" t="s">
        <v>804</v>
      </c>
      <c r="C357" s="205"/>
      <c r="D357" s="205"/>
      <c r="E357" s="76">
        <v>1.9E-2</v>
      </c>
      <c r="F357" s="36" t="s">
        <v>99</v>
      </c>
      <c r="G357" s="205" t="s">
        <v>805</v>
      </c>
      <c r="H357" s="205"/>
      <c r="I357" s="206">
        <v>63.28</v>
      </c>
      <c r="J357" s="206"/>
      <c r="K357" s="207">
        <v>1.2</v>
      </c>
      <c r="L357" s="207"/>
    </row>
    <row r="358" spans="1:12" ht="15.4" customHeight="1">
      <c r="A358" s="74"/>
      <c r="B358" s="205" t="s">
        <v>806</v>
      </c>
      <c r="C358" s="205"/>
      <c r="D358" s="205"/>
      <c r="E358" s="76">
        <v>2.2799999999999998</v>
      </c>
      <c r="F358" s="36" t="s">
        <v>157</v>
      </c>
      <c r="G358" s="205" t="s">
        <v>807</v>
      </c>
      <c r="H358" s="205"/>
      <c r="I358" s="206">
        <v>0.48</v>
      </c>
      <c r="J358" s="206"/>
      <c r="K358" s="207">
        <v>1.0900000000000001</v>
      </c>
      <c r="L358" s="207"/>
    </row>
    <row r="359" spans="1:12" ht="22.15" customHeight="1">
      <c r="A359" s="74"/>
      <c r="B359" s="205" t="s">
        <v>922</v>
      </c>
      <c r="C359" s="205"/>
      <c r="D359" s="205"/>
      <c r="E359" s="76">
        <v>25</v>
      </c>
      <c r="F359" s="36" t="s">
        <v>56</v>
      </c>
      <c r="G359" s="205" t="s">
        <v>923</v>
      </c>
      <c r="H359" s="205"/>
      <c r="I359" s="206">
        <v>2.5299999999999998</v>
      </c>
      <c r="J359" s="206"/>
      <c r="K359" s="207">
        <v>63.25</v>
      </c>
      <c r="L359" s="207"/>
    </row>
    <row r="360" spans="1:12" ht="30.6" customHeight="1">
      <c r="A360" s="74"/>
      <c r="B360" s="205" t="s">
        <v>748</v>
      </c>
      <c r="C360" s="205"/>
      <c r="D360" s="205"/>
      <c r="E360" s="76">
        <v>1</v>
      </c>
      <c r="F360" s="36" t="s">
        <v>581</v>
      </c>
      <c r="G360" s="205" t="s">
        <v>749</v>
      </c>
      <c r="H360" s="205"/>
      <c r="I360" s="206">
        <v>15.41</v>
      </c>
      <c r="J360" s="206"/>
      <c r="K360" s="207">
        <v>15.41</v>
      </c>
      <c r="L360" s="207"/>
    </row>
    <row r="361" spans="1:12" ht="15.2" customHeight="1">
      <c r="A361" s="74"/>
      <c r="B361" s="205" t="s">
        <v>721</v>
      </c>
      <c r="C361" s="205"/>
      <c r="D361" s="205"/>
      <c r="E361" s="76">
        <v>1.1200000000000001</v>
      </c>
      <c r="F361" s="36" t="s">
        <v>581</v>
      </c>
      <c r="G361" s="205" t="s">
        <v>722</v>
      </c>
      <c r="H361" s="205"/>
      <c r="I361" s="206">
        <v>12.1</v>
      </c>
      <c r="J361" s="206"/>
      <c r="K361" s="210">
        <v>13.55</v>
      </c>
      <c r="L361" s="210"/>
    </row>
    <row r="362" spans="1:12" ht="21.4" customHeight="1">
      <c r="A362" s="74"/>
      <c r="B362" s="74"/>
      <c r="C362" s="74"/>
      <c r="D362" s="74"/>
      <c r="E362" s="74"/>
      <c r="F362" s="74"/>
      <c r="G362" s="208" t="s">
        <v>761</v>
      </c>
      <c r="H362" s="208"/>
      <c r="I362" s="208"/>
      <c r="J362" s="209">
        <v>94.5</v>
      </c>
      <c r="K362" s="209"/>
      <c r="L362" s="209"/>
    </row>
    <row r="363" spans="1:12" ht="21.4" customHeight="1">
      <c r="A363" s="205" t="s">
        <v>924</v>
      </c>
      <c r="B363" s="205"/>
      <c r="C363" s="36" t="s">
        <v>222</v>
      </c>
      <c r="D363" s="35" t="s">
        <v>86</v>
      </c>
      <c r="E363" s="211" t="s">
        <v>223</v>
      </c>
      <c r="F363" s="211"/>
      <c r="G363" s="211"/>
      <c r="H363" s="211"/>
      <c r="I363" s="211"/>
      <c r="J363" s="211"/>
      <c r="K363" s="75"/>
      <c r="L363" s="75"/>
    </row>
    <row r="364" spans="1:12" ht="21.4" customHeight="1">
      <c r="A364" s="74"/>
      <c r="B364" s="205" t="s">
        <v>819</v>
      </c>
      <c r="C364" s="205"/>
      <c r="D364" s="205"/>
      <c r="E364" s="76">
        <v>5.0000000000000001E-3</v>
      </c>
      <c r="F364" s="36" t="s">
        <v>820</v>
      </c>
      <c r="G364" s="205" t="s">
        <v>821</v>
      </c>
      <c r="H364" s="205"/>
      <c r="I364" s="206">
        <v>6.26</v>
      </c>
      <c r="J364" s="206"/>
      <c r="K364" s="207">
        <v>0.03</v>
      </c>
      <c r="L364" s="207"/>
    </row>
    <row r="365" spans="1:12" ht="15.4" customHeight="1">
      <c r="A365" s="74"/>
      <c r="B365" s="205" t="s">
        <v>822</v>
      </c>
      <c r="C365" s="205"/>
      <c r="D365" s="205"/>
      <c r="E365" s="76">
        <v>1.222</v>
      </c>
      <c r="F365" s="36" t="s">
        <v>86</v>
      </c>
      <c r="G365" s="205" t="s">
        <v>823</v>
      </c>
      <c r="H365" s="205"/>
      <c r="I365" s="206">
        <v>7.49</v>
      </c>
      <c r="J365" s="206"/>
      <c r="K365" s="207">
        <v>9.15</v>
      </c>
      <c r="L365" s="207"/>
    </row>
    <row r="366" spans="1:12" ht="22.15" customHeight="1">
      <c r="A366" s="74"/>
      <c r="B366" s="205" t="s">
        <v>846</v>
      </c>
      <c r="C366" s="205"/>
      <c r="D366" s="205"/>
      <c r="E366" s="76">
        <v>6</v>
      </c>
      <c r="F366" s="36" t="s">
        <v>56</v>
      </c>
      <c r="G366" s="205" t="s">
        <v>847</v>
      </c>
      <c r="H366" s="205"/>
      <c r="I366" s="206">
        <v>0.14000000000000001</v>
      </c>
      <c r="J366" s="206"/>
      <c r="K366" s="207">
        <v>0.84</v>
      </c>
      <c r="L366" s="207"/>
    </row>
    <row r="367" spans="1:12" ht="30.6" customHeight="1">
      <c r="A367" s="74"/>
      <c r="B367" s="205" t="s">
        <v>748</v>
      </c>
      <c r="C367" s="205"/>
      <c r="D367" s="205"/>
      <c r="E367" s="76">
        <v>0.38600000000000001</v>
      </c>
      <c r="F367" s="36" t="s">
        <v>581</v>
      </c>
      <c r="G367" s="205" t="s">
        <v>749</v>
      </c>
      <c r="H367" s="205"/>
      <c r="I367" s="206">
        <v>15.41</v>
      </c>
      <c r="J367" s="206"/>
      <c r="K367" s="207">
        <v>5.95</v>
      </c>
      <c r="L367" s="207"/>
    </row>
    <row r="368" spans="1:12" ht="30.6" customHeight="1">
      <c r="A368" s="74"/>
      <c r="B368" s="205" t="s">
        <v>721</v>
      </c>
      <c r="C368" s="205"/>
      <c r="D368" s="205"/>
      <c r="E368" s="76">
        <v>0.193</v>
      </c>
      <c r="F368" s="36" t="s">
        <v>581</v>
      </c>
      <c r="G368" s="205" t="s">
        <v>722</v>
      </c>
      <c r="H368" s="205"/>
      <c r="I368" s="206">
        <v>12.1</v>
      </c>
      <c r="J368" s="206"/>
      <c r="K368" s="207">
        <v>2.34</v>
      </c>
      <c r="L368" s="207"/>
    </row>
    <row r="369" spans="1:12" ht="39.75" customHeight="1">
      <c r="A369" s="74"/>
      <c r="B369" s="205" t="s">
        <v>925</v>
      </c>
      <c r="C369" s="205"/>
      <c r="D369" s="205"/>
      <c r="E369" s="76">
        <v>0.3</v>
      </c>
      <c r="F369" s="36" t="s">
        <v>117</v>
      </c>
      <c r="G369" s="205" t="s">
        <v>926</v>
      </c>
      <c r="H369" s="205"/>
      <c r="I369" s="206">
        <v>61.23</v>
      </c>
      <c r="J369" s="206"/>
      <c r="K369" s="207">
        <v>18.37</v>
      </c>
      <c r="L369" s="207"/>
    </row>
    <row r="370" spans="1:12" ht="21.4" customHeight="1">
      <c r="A370" s="74"/>
      <c r="B370" s="205" t="s">
        <v>927</v>
      </c>
      <c r="C370" s="205"/>
      <c r="D370" s="205"/>
      <c r="E370" s="76">
        <v>0.308</v>
      </c>
      <c r="F370" s="36" t="s">
        <v>157</v>
      </c>
      <c r="G370" s="205" t="s">
        <v>928</v>
      </c>
      <c r="H370" s="205"/>
      <c r="I370" s="206">
        <v>6.44</v>
      </c>
      <c r="J370" s="206"/>
      <c r="K370" s="207">
        <v>1.98</v>
      </c>
      <c r="L370" s="207"/>
    </row>
    <row r="371" spans="1:12" ht="21.4" customHeight="1">
      <c r="A371" s="74"/>
      <c r="B371" s="205" t="s">
        <v>929</v>
      </c>
      <c r="C371" s="205"/>
      <c r="D371" s="205"/>
      <c r="E371" s="76">
        <v>1.2E-2</v>
      </c>
      <c r="F371" s="36" t="s">
        <v>99</v>
      </c>
      <c r="G371" s="205" t="s">
        <v>930</v>
      </c>
      <c r="H371" s="205"/>
      <c r="I371" s="206">
        <v>288.27999999999997</v>
      </c>
      <c r="J371" s="206"/>
      <c r="K371" s="210">
        <v>3.46</v>
      </c>
      <c r="L371" s="210"/>
    </row>
    <row r="372" spans="1:12" ht="30.6" customHeight="1">
      <c r="A372" s="74"/>
      <c r="B372" s="74"/>
      <c r="C372" s="74"/>
      <c r="D372" s="74"/>
      <c r="E372" s="74"/>
      <c r="F372" s="74"/>
      <c r="G372" s="208" t="s">
        <v>725</v>
      </c>
      <c r="H372" s="208"/>
      <c r="I372" s="208"/>
      <c r="J372" s="209">
        <v>42.12</v>
      </c>
      <c r="K372" s="209"/>
      <c r="L372" s="209"/>
    </row>
    <row r="373" spans="1:12" ht="39.75" customHeight="1">
      <c r="A373" s="205" t="s">
        <v>931</v>
      </c>
      <c r="B373" s="205"/>
      <c r="C373" s="36" t="s">
        <v>225</v>
      </c>
      <c r="D373" s="35" t="s">
        <v>86</v>
      </c>
      <c r="E373" s="211" t="s">
        <v>226</v>
      </c>
      <c r="F373" s="211"/>
      <c r="G373" s="211"/>
      <c r="H373" s="211"/>
      <c r="I373" s="211"/>
      <c r="J373" s="211"/>
      <c r="K373" s="75"/>
      <c r="L373" s="75"/>
    </row>
    <row r="374" spans="1:12" ht="39.75" customHeight="1">
      <c r="A374" s="74"/>
      <c r="B374" s="205" t="s">
        <v>844</v>
      </c>
      <c r="C374" s="205"/>
      <c r="D374" s="205"/>
      <c r="E374" s="76">
        <v>0.02</v>
      </c>
      <c r="F374" s="36" t="s">
        <v>157</v>
      </c>
      <c r="G374" s="205" t="s">
        <v>845</v>
      </c>
      <c r="H374" s="205"/>
      <c r="I374" s="206">
        <v>10</v>
      </c>
      <c r="J374" s="206"/>
      <c r="K374" s="207">
        <v>0.2</v>
      </c>
      <c r="L374" s="207"/>
    </row>
    <row r="375" spans="1:12" ht="15.4" customHeight="1">
      <c r="A375" s="74"/>
      <c r="B375" s="205" t="s">
        <v>932</v>
      </c>
      <c r="C375" s="205"/>
      <c r="D375" s="205"/>
      <c r="E375" s="76">
        <v>0.2</v>
      </c>
      <c r="F375" s="36" t="s">
        <v>117</v>
      </c>
      <c r="G375" s="205" t="s">
        <v>933</v>
      </c>
      <c r="H375" s="205"/>
      <c r="I375" s="206">
        <v>23.72</v>
      </c>
      <c r="J375" s="206"/>
      <c r="K375" s="207">
        <v>4.74</v>
      </c>
      <c r="L375" s="207"/>
    </row>
    <row r="376" spans="1:12" ht="31.7" customHeight="1">
      <c r="A376" s="74"/>
      <c r="B376" s="205" t="s">
        <v>934</v>
      </c>
      <c r="C376" s="205"/>
      <c r="D376" s="205"/>
      <c r="E376" s="76">
        <v>0.02</v>
      </c>
      <c r="F376" s="36" t="s">
        <v>157</v>
      </c>
      <c r="G376" s="205" t="s">
        <v>935</v>
      </c>
      <c r="H376" s="205"/>
      <c r="I376" s="206">
        <v>11</v>
      </c>
      <c r="J376" s="206"/>
      <c r="K376" s="207">
        <v>0.22</v>
      </c>
      <c r="L376" s="207"/>
    </row>
    <row r="377" spans="1:12" ht="21.4" customHeight="1">
      <c r="A377" s="74"/>
      <c r="B377" s="205" t="s">
        <v>936</v>
      </c>
      <c r="C377" s="205"/>
      <c r="D377" s="205"/>
      <c r="E377" s="76">
        <v>0.13</v>
      </c>
      <c r="F377" s="36" t="s">
        <v>86</v>
      </c>
      <c r="G377" s="205" t="s">
        <v>937</v>
      </c>
      <c r="H377" s="205"/>
      <c r="I377" s="206">
        <v>12.36</v>
      </c>
      <c r="J377" s="206"/>
      <c r="K377" s="207">
        <v>1.61</v>
      </c>
      <c r="L377" s="207"/>
    </row>
    <row r="378" spans="1:12" ht="30.6" customHeight="1">
      <c r="A378" s="74"/>
      <c r="B378" s="205" t="s">
        <v>938</v>
      </c>
      <c r="C378" s="205"/>
      <c r="D378" s="205"/>
      <c r="E378" s="76">
        <v>0.18</v>
      </c>
      <c r="F378" s="36" t="s">
        <v>86</v>
      </c>
      <c r="G378" s="205" t="s">
        <v>939</v>
      </c>
      <c r="H378" s="205"/>
      <c r="I378" s="206">
        <v>8.39</v>
      </c>
      <c r="J378" s="206"/>
      <c r="K378" s="207">
        <v>1.51</v>
      </c>
      <c r="L378" s="207"/>
    </row>
    <row r="379" spans="1:12" ht="21.4" customHeight="1">
      <c r="A379" s="74"/>
      <c r="B379" s="205" t="s">
        <v>836</v>
      </c>
      <c r="C379" s="205"/>
      <c r="D379" s="205"/>
      <c r="E379" s="76">
        <v>0.13</v>
      </c>
      <c r="F379" s="36" t="s">
        <v>581</v>
      </c>
      <c r="G379" s="205" t="s">
        <v>837</v>
      </c>
      <c r="H379" s="205"/>
      <c r="I379" s="206">
        <v>15.33</v>
      </c>
      <c r="J379" s="206"/>
      <c r="K379" s="207">
        <v>1.99</v>
      </c>
      <c r="L379" s="207"/>
    </row>
    <row r="380" spans="1:12" ht="21.4" customHeight="1">
      <c r="A380" s="74"/>
      <c r="B380" s="205" t="s">
        <v>748</v>
      </c>
      <c r="C380" s="205"/>
      <c r="D380" s="205"/>
      <c r="E380" s="76">
        <v>0.3</v>
      </c>
      <c r="F380" s="36" t="s">
        <v>581</v>
      </c>
      <c r="G380" s="205" t="s">
        <v>749</v>
      </c>
      <c r="H380" s="205"/>
      <c r="I380" s="206">
        <v>15.41</v>
      </c>
      <c r="J380" s="206"/>
      <c r="K380" s="207">
        <v>4.62</v>
      </c>
      <c r="L380" s="207"/>
    </row>
    <row r="381" spans="1:12" ht="21.4" customHeight="1">
      <c r="A381" s="74"/>
      <c r="B381" s="205" t="s">
        <v>721</v>
      </c>
      <c r="C381" s="205"/>
      <c r="D381" s="205"/>
      <c r="E381" s="76">
        <v>0.45</v>
      </c>
      <c r="F381" s="36" t="s">
        <v>581</v>
      </c>
      <c r="G381" s="205" t="s">
        <v>722</v>
      </c>
      <c r="H381" s="205"/>
      <c r="I381" s="206">
        <v>12.1</v>
      </c>
      <c r="J381" s="206"/>
      <c r="K381" s="207">
        <v>5.45</v>
      </c>
      <c r="L381" s="207"/>
    </row>
    <row r="382" spans="1:12" ht="21.4" customHeight="1">
      <c r="A382" s="74"/>
      <c r="B382" s="205" t="s">
        <v>940</v>
      </c>
      <c r="C382" s="205"/>
      <c r="D382" s="205"/>
      <c r="E382" s="76">
        <v>1.4E-2</v>
      </c>
      <c r="F382" s="36" t="s">
        <v>99</v>
      </c>
      <c r="G382" s="205" t="s">
        <v>941</v>
      </c>
      <c r="H382" s="205"/>
      <c r="I382" s="206">
        <v>266.22000000000003</v>
      </c>
      <c r="J382" s="206"/>
      <c r="K382" s="210">
        <v>3.73</v>
      </c>
      <c r="L382" s="210"/>
    </row>
    <row r="383" spans="1:12" ht="21.4" customHeight="1">
      <c r="A383" s="74"/>
      <c r="B383" s="74"/>
      <c r="C383" s="74"/>
      <c r="D383" s="74"/>
      <c r="E383" s="74"/>
      <c r="F383" s="74"/>
      <c r="G383" s="208" t="s">
        <v>725</v>
      </c>
      <c r="H383" s="208"/>
      <c r="I383" s="208"/>
      <c r="J383" s="209">
        <v>24.07</v>
      </c>
      <c r="K383" s="209"/>
      <c r="L383" s="209"/>
    </row>
    <row r="384" spans="1:12" ht="21.4" customHeight="1">
      <c r="A384" s="212" t="s">
        <v>942</v>
      </c>
      <c r="B384" s="212"/>
      <c r="C384" s="212"/>
      <c r="D384" s="212"/>
      <c r="E384" s="212"/>
      <c r="F384" s="212"/>
      <c r="G384" s="212"/>
      <c r="H384" s="74"/>
      <c r="I384" s="74"/>
      <c r="J384" s="75"/>
      <c r="K384" s="75"/>
      <c r="L384" s="75"/>
    </row>
    <row r="385" spans="1:12" ht="39.75" customHeight="1">
      <c r="A385" s="205" t="s">
        <v>943</v>
      </c>
      <c r="B385" s="205"/>
      <c r="C385" s="36" t="s">
        <v>228</v>
      </c>
      <c r="D385" s="35" t="s">
        <v>117</v>
      </c>
      <c r="E385" s="211" t="s">
        <v>229</v>
      </c>
      <c r="F385" s="211"/>
      <c r="G385" s="211"/>
      <c r="H385" s="211"/>
      <c r="I385" s="211"/>
      <c r="J385" s="211"/>
      <c r="K385" s="75"/>
      <c r="L385" s="75"/>
    </row>
    <row r="386" spans="1:12" ht="15.4" customHeight="1">
      <c r="A386" s="74"/>
      <c r="B386" s="205" t="s">
        <v>944</v>
      </c>
      <c r="C386" s="205"/>
      <c r="D386" s="205"/>
      <c r="E386" s="76">
        <v>0.79359999999999997</v>
      </c>
      <c r="F386" s="36" t="s">
        <v>56</v>
      </c>
      <c r="G386" s="205" t="s">
        <v>945</v>
      </c>
      <c r="H386" s="205"/>
      <c r="I386" s="206">
        <v>550.91</v>
      </c>
      <c r="J386" s="206"/>
      <c r="K386" s="207">
        <v>437.2</v>
      </c>
      <c r="L386" s="207"/>
    </row>
    <row r="387" spans="1:12" ht="17.45" customHeight="1">
      <c r="A387" s="74"/>
      <c r="B387" s="205" t="s">
        <v>946</v>
      </c>
      <c r="C387" s="205"/>
      <c r="D387" s="205"/>
      <c r="E387" s="76">
        <v>0.9</v>
      </c>
      <c r="F387" s="36" t="s">
        <v>157</v>
      </c>
      <c r="G387" s="205" t="s">
        <v>947</v>
      </c>
      <c r="H387" s="205"/>
      <c r="I387" s="206">
        <v>24.97</v>
      </c>
      <c r="J387" s="206"/>
      <c r="K387" s="207">
        <v>22.47</v>
      </c>
      <c r="L387" s="207"/>
    </row>
    <row r="388" spans="1:12" ht="15.4" customHeight="1">
      <c r="A388" s="74"/>
      <c r="B388" s="205" t="s">
        <v>948</v>
      </c>
      <c r="C388" s="205"/>
      <c r="D388" s="205"/>
      <c r="E388" s="76">
        <v>10.08</v>
      </c>
      <c r="F388" s="36" t="s">
        <v>157</v>
      </c>
      <c r="G388" s="205" t="s">
        <v>949</v>
      </c>
      <c r="H388" s="205"/>
      <c r="I388" s="206">
        <v>5.71</v>
      </c>
      <c r="J388" s="206"/>
      <c r="K388" s="207">
        <v>57.56</v>
      </c>
      <c r="L388" s="207"/>
    </row>
    <row r="389" spans="1:12" ht="76.900000000000006" customHeight="1">
      <c r="A389" s="74"/>
      <c r="B389" s="205" t="s">
        <v>950</v>
      </c>
      <c r="C389" s="205"/>
      <c r="D389" s="205"/>
      <c r="E389" s="76">
        <v>0.18</v>
      </c>
      <c r="F389" s="36" t="s">
        <v>581</v>
      </c>
      <c r="G389" s="205" t="s">
        <v>951</v>
      </c>
      <c r="H389" s="205"/>
      <c r="I389" s="206">
        <v>15.36</v>
      </c>
      <c r="J389" s="206"/>
      <c r="K389" s="207">
        <v>2.76</v>
      </c>
      <c r="L389" s="207"/>
    </row>
    <row r="390" spans="1:12" ht="21.4" customHeight="1">
      <c r="A390" s="74"/>
      <c r="B390" s="205" t="s">
        <v>748</v>
      </c>
      <c r="C390" s="205"/>
      <c r="D390" s="205"/>
      <c r="E390" s="76">
        <v>0.6</v>
      </c>
      <c r="F390" s="36" t="s">
        <v>581</v>
      </c>
      <c r="G390" s="205" t="s">
        <v>749</v>
      </c>
      <c r="H390" s="205"/>
      <c r="I390" s="206">
        <v>15.41</v>
      </c>
      <c r="J390" s="206"/>
      <c r="K390" s="207">
        <v>9.25</v>
      </c>
      <c r="L390" s="207"/>
    </row>
    <row r="391" spans="1:12" ht="21.4" customHeight="1">
      <c r="A391" s="74"/>
      <c r="B391" s="205" t="s">
        <v>721</v>
      </c>
      <c r="C391" s="205"/>
      <c r="D391" s="205"/>
      <c r="E391" s="76">
        <v>0.78</v>
      </c>
      <c r="F391" s="36" t="s">
        <v>581</v>
      </c>
      <c r="G391" s="205" t="s">
        <v>722</v>
      </c>
      <c r="H391" s="205"/>
      <c r="I391" s="206">
        <v>12.1</v>
      </c>
      <c r="J391" s="206"/>
      <c r="K391" s="210">
        <v>9.44</v>
      </c>
      <c r="L391" s="210"/>
    </row>
    <row r="392" spans="1:12" ht="21.4" customHeight="1">
      <c r="A392" s="74"/>
      <c r="B392" s="74"/>
      <c r="C392" s="74"/>
      <c r="D392" s="74"/>
      <c r="E392" s="74"/>
      <c r="F392" s="74"/>
      <c r="G392" s="208" t="s">
        <v>761</v>
      </c>
      <c r="H392" s="208"/>
      <c r="I392" s="208"/>
      <c r="J392" s="209">
        <v>538.67999999999995</v>
      </c>
      <c r="K392" s="209"/>
      <c r="L392" s="209"/>
    </row>
    <row r="393" spans="1:12" ht="21.4" customHeight="1">
      <c r="A393" s="205" t="s">
        <v>952</v>
      </c>
      <c r="B393" s="205"/>
      <c r="C393" s="36" t="s">
        <v>231</v>
      </c>
      <c r="D393" s="35" t="s">
        <v>117</v>
      </c>
      <c r="E393" s="211" t="s">
        <v>232</v>
      </c>
      <c r="F393" s="211"/>
      <c r="G393" s="211"/>
      <c r="H393" s="211"/>
      <c r="I393" s="211"/>
      <c r="J393" s="211"/>
      <c r="K393" s="75"/>
      <c r="L393" s="75"/>
    </row>
    <row r="394" spans="1:12" ht="21.4" customHeight="1">
      <c r="A394" s="74"/>
      <c r="B394" s="205" t="s">
        <v>953</v>
      </c>
      <c r="C394" s="205"/>
      <c r="D394" s="205"/>
      <c r="E394" s="76">
        <v>5.0999999999999996</v>
      </c>
      <c r="F394" s="36" t="s">
        <v>157</v>
      </c>
      <c r="G394" s="205" t="s">
        <v>954</v>
      </c>
      <c r="H394" s="205"/>
      <c r="I394" s="206">
        <v>4.75</v>
      </c>
      <c r="J394" s="206"/>
      <c r="K394" s="207">
        <v>24.23</v>
      </c>
      <c r="L394" s="207"/>
    </row>
    <row r="395" spans="1:12" ht="15.4" customHeight="1">
      <c r="A395" s="74"/>
      <c r="B395" s="205" t="s">
        <v>804</v>
      </c>
      <c r="C395" s="205"/>
      <c r="D395" s="205"/>
      <c r="E395" s="76">
        <v>2.5000000000000001E-2</v>
      </c>
      <c r="F395" s="36" t="s">
        <v>99</v>
      </c>
      <c r="G395" s="205" t="s">
        <v>805</v>
      </c>
      <c r="H395" s="205"/>
      <c r="I395" s="206">
        <v>63.28</v>
      </c>
      <c r="J395" s="206"/>
      <c r="K395" s="207">
        <v>1.58</v>
      </c>
      <c r="L395" s="207"/>
    </row>
    <row r="396" spans="1:12" ht="15.4" customHeight="1">
      <c r="A396" s="74"/>
      <c r="B396" s="205" t="s">
        <v>955</v>
      </c>
      <c r="C396" s="205"/>
      <c r="D396" s="205"/>
      <c r="E396" s="76">
        <v>1</v>
      </c>
      <c r="F396" s="36" t="s">
        <v>157</v>
      </c>
      <c r="G396" s="205" t="s">
        <v>956</v>
      </c>
      <c r="H396" s="205"/>
      <c r="I396" s="206">
        <v>1.04</v>
      </c>
      <c r="J396" s="206"/>
      <c r="K396" s="207">
        <v>1.04</v>
      </c>
      <c r="L396" s="207"/>
    </row>
    <row r="397" spans="1:12" ht="15.2" customHeight="1">
      <c r="A397" s="74"/>
      <c r="B397" s="205" t="s">
        <v>806</v>
      </c>
      <c r="C397" s="205"/>
      <c r="D397" s="205"/>
      <c r="E397" s="76">
        <v>4.5999999999999996</v>
      </c>
      <c r="F397" s="36" t="s">
        <v>157</v>
      </c>
      <c r="G397" s="205" t="s">
        <v>807</v>
      </c>
      <c r="H397" s="205"/>
      <c r="I397" s="206">
        <v>0.48</v>
      </c>
      <c r="J397" s="206"/>
      <c r="K397" s="207">
        <v>2.21</v>
      </c>
      <c r="L397" s="207"/>
    </row>
    <row r="398" spans="1:12" ht="30.6" customHeight="1">
      <c r="A398" s="74"/>
      <c r="B398" s="205" t="s">
        <v>957</v>
      </c>
      <c r="C398" s="205"/>
      <c r="D398" s="205"/>
      <c r="E398" s="76">
        <v>8.26</v>
      </c>
      <c r="F398" s="36" t="s">
        <v>157</v>
      </c>
      <c r="G398" s="205" t="s">
        <v>958</v>
      </c>
      <c r="H398" s="205"/>
      <c r="I398" s="206">
        <v>3.51</v>
      </c>
      <c r="J398" s="206"/>
      <c r="K398" s="207">
        <v>28.99</v>
      </c>
      <c r="L398" s="207"/>
    </row>
    <row r="399" spans="1:12" ht="15.2" customHeight="1">
      <c r="A399" s="74"/>
      <c r="B399" s="205" t="s">
        <v>959</v>
      </c>
      <c r="C399" s="205"/>
      <c r="D399" s="205"/>
      <c r="E399" s="76">
        <v>15.28</v>
      </c>
      <c r="F399" s="36" t="s">
        <v>157</v>
      </c>
      <c r="G399" s="205" t="s">
        <v>960</v>
      </c>
      <c r="H399" s="205"/>
      <c r="I399" s="206">
        <v>6.76</v>
      </c>
      <c r="J399" s="206"/>
      <c r="K399" s="207">
        <v>103.29</v>
      </c>
      <c r="L399" s="207"/>
    </row>
    <row r="400" spans="1:12" ht="15.2" customHeight="1">
      <c r="A400" s="74"/>
      <c r="B400" s="205" t="s">
        <v>748</v>
      </c>
      <c r="C400" s="205"/>
      <c r="D400" s="205"/>
      <c r="E400" s="76">
        <v>1.5</v>
      </c>
      <c r="F400" s="36" t="s">
        <v>581</v>
      </c>
      <c r="G400" s="205" t="s">
        <v>749</v>
      </c>
      <c r="H400" s="205"/>
      <c r="I400" s="206">
        <v>15.41</v>
      </c>
      <c r="J400" s="206"/>
      <c r="K400" s="207">
        <v>23.12</v>
      </c>
      <c r="L400" s="207"/>
    </row>
    <row r="401" spans="1:12" ht="30.6" customHeight="1">
      <c r="A401" s="74"/>
      <c r="B401" s="205" t="s">
        <v>721</v>
      </c>
      <c r="C401" s="205"/>
      <c r="D401" s="205"/>
      <c r="E401" s="76">
        <v>1.5</v>
      </c>
      <c r="F401" s="36" t="s">
        <v>581</v>
      </c>
      <c r="G401" s="205" t="s">
        <v>722</v>
      </c>
      <c r="H401" s="205"/>
      <c r="I401" s="206">
        <v>12.1</v>
      </c>
      <c r="J401" s="206"/>
      <c r="K401" s="210">
        <v>18.149999999999999</v>
      </c>
      <c r="L401" s="210"/>
    </row>
    <row r="402" spans="1:12" ht="21.4" customHeight="1">
      <c r="A402" s="74"/>
      <c r="B402" s="74"/>
      <c r="C402" s="74"/>
      <c r="D402" s="74"/>
      <c r="E402" s="74"/>
      <c r="F402" s="74"/>
      <c r="G402" s="208" t="s">
        <v>761</v>
      </c>
      <c r="H402" s="208"/>
      <c r="I402" s="208"/>
      <c r="J402" s="209">
        <v>202.61</v>
      </c>
      <c r="K402" s="209"/>
      <c r="L402" s="209"/>
    </row>
    <row r="403" spans="1:12" ht="21.4" customHeight="1">
      <c r="A403" s="205" t="s">
        <v>961</v>
      </c>
      <c r="B403" s="205"/>
      <c r="C403" s="36" t="s">
        <v>234</v>
      </c>
      <c r="D403" s="35" t="s">
        <v>117</v>
      </c>
      <c r="E403" s="211" t="s">
        <v>235</v>
      </c>
      <c r="F403" s="211"/>
      <c r="G403" s="211"/>
      <c r="H403" s="211"/>
      <c r="I403" s="211"/>
      <c r="J403" s="211"/>
      <c r="K403" s="75"/>
      <c r="L403" s="75"/>
    </row>
    <row r="404" spans="1:12" ht="21.4" customHeight="1">
      <c r="A404" s="74"/>
      <c r="B404" s="205" t="s">
        <v>962</v>
      </c>
      <c r="C404" s="205"/>
      <c r="D404" s="205"/>
      <c r="E404" s="76">
        <v>1.1000000000000001</v>
      </c>
      <c r="F404" s="36" t="s">
        <v>117</v>
      </c>
      <c r="G404" s="205" t="s">
        <v>963</v>
      </c>
      <c r="H404" s="205"/>
      <c r="I404" s="206">
        <v>21.24</v>
      </c>
      <c r="J404" s="206"/>
      <c r="K404" s="207">
        <v>23.36</v>
      </c>
      <c r="L404" s="207"/>
    </row>
    <row r="405" spans="1:12" ht="15.4" customHeight="1">
      <c r="A405" s="74"/>
      <c r="B405" s="205" t="s">
        <v>964</v>
      </c>
      <c r="C405" s="205"/>
      <c r="D405" s="205"/>
      <c r="E405" s="76">
        <v>1.4318</v>
      </c>
      <c r="F405" s="36" t="s">
        <v>86</v>
      </c>
      <c r="G405" s="205" t="s">
        <v>965</v>
      </c>
      <c r="H405" s="205"/>
      <c r="I405" s="206">
        <v>26.78</v>
      </c>
      <c r="J405" s="206"/>
      <c r="K405" s="207">
        <v>38.340000000000003</v>
      </c>
      <c r="L405" s="207"/>
    </row>
    <row r="406" spans="1:12" ht="15.4" customHeight="1">
      <c r="A406" s="74"/>
      <c r="B406" s="205" t="s">
        <v>966</v>
      </c>
      <c r="C406" s="205"/>
      <c r="D406" s="205"/>
      <c r="E406" s="76">
        <v>0.92020000000000002</v>
      </c>
      <c r="F406" s="36" t="s">
        <v>157</v>
      </c>
      <c r="G406" s="205" t="s">
        <v>967</v>
      </c>
      <c r="H406" s="205"/>
      <c r="I406" s="206">
        <v>21.45</v>
      </c>
      <c r="J406" s="206"/>
      <c r="K406" s="207">
        <v>19.739999999999998</v>
      </c>
      <c r="L406" s="207"/>
    </row>
    <row r="407" spans="1:12" ht="30.6" customHeight="1">
      <c r="A407" s="74"/>
      <c r="B407" s="205" t="s">
        <v>968</v>
      </c>
      <c r="C407" s="205"/>
      <c r="D407" s="205"/>
      <c r="E407" s="76">
        <v>1.0429999999999999</v>
      </c>
      <c r="F407" s="36" t="s">
        <v>728</v>
      </c>
      <c r="G407" s="205" t="s">
        <v>969</v>
      </c>
      <c r="H407" s="205"/>
      <c r="I407" s="206">
        <v>62.68</v>
      </c>
      <c r="J407" s="206"/>
      <c r="K407" s="207">
        <v>65.38</v>
      </c>
      <c r="L407" s="207"/>
    </row>
    <row r="408" spans="1:12" ht="30.6" customHeight="1">
      <c r="A408" s="74"/>
      <c r="B408" s="205" t="s">
        <v>970</v>
      </c>
      <c r="C408" s="205"/>
      <c r="D408" s="205"/>
      <c r="E408" s="76">
        <v>0.183</v>
      </c>
      <c r="F408" s="36" t="s">
        <v>744</v>
      </c>
      <c r="G408" s="205" t="s">
        <v>971</v>
      </c>
      <c r="H408" s="205"/>
      <c r="I408" s="206">
        <v>25.1</v>
      </c>
      <c r="J408" s="206"/>
      <c r="K408" s="207">
        <v>4.59</v>
      </c>
      <c r="L408" s="207"/>
    </row>
    <row r="409" spans="1:12" ht="21.4" customHeight="1">
      <c r="A409" s="74"/>
      <c r="B409" s="205" t="s">
        <v>972</v>
      </c>
      <c r="C409" s="205"/>
      <c r="D409" s="205"/>
      <c r="E409" s="76">
        <v>1.91</v>
      </c>
      <c r="F409" s="36" t="s">
        <v>581</v>
      </c>
      <c r="G409" s="205" t="s">
        <v>973</v>
      </c>
      <c r="H409" s="205"/>
      <c r="I409" s="206">
        <v>15.33</v>
      </c>
      <c r="J409" s="206"/>
      <c r="K409" s="207">
        <v>29.28</v>
      </c>
      <c r="L409" s="207"/>
    </row>
    <row r="410" spans="1:12" ht="49.15" customHeight="1">
      <c r="A410" s="74"/>
      <c r="B410" s="205" t="s">
        <v>721</v>
      </c>
      <c r="C410" s="205"/>
      <c r="D410" s="205"/>
      <c r="E410" s="76">
        <v>3.14</v>
      </c>
      <c r="F410" s="36" t="s">
        <v>581</v>
      </c>
      <c r="G410" s="205" t="s">
        <v>722</v>
      </c>
      <c r="H410" s="205"/>
      <c r="I410" s="206">
        <v>12.1</v>
      </c>
      <c r="J410" s="206"/>
      <c r="K410" s="207">
        <v>37.99</v>
      </c>
      <c r="L410" s="207"/>
    </row>
    <row r="411" spans="1:12" ht="49.15" customHeight="1">
      <c r="A411" s="74"/>
      <c r="B411" s="205" t="s">
        <v>974</v>
      </c>
      <c r="C411" s="205"/>
      <c r="D411" s="205"/>
      <c r="E411" s="76">
        <v>1.228</v>
      </c>
      <c r="F411" s="36" t="s">
        <v>581</v>
      </c>
      <c r="G411" s="205" t="s">
        <v>975</v>
      </c>
      <c r="H411" s="205"/>
      <c r="I411" s="206">
        <v>16.940000000000001</v>
      </c>
      <c r="J411" s="206"/>
      <c r="K411" s="210">
        <v>20.8</v>
      </c>
      <c r="L411" s="210"/>
    </row>
    <row r="412" spans="1:12" ht="21.4" customHeight="1">
      <c r="A412" s="74"/>
      <c r="B412" s="74"/>
      <c r="C412" s="74"/>
      <c r="D412" s="74"/>
      <c r="E412" s="74"/>
      <c r="F412" s="74"/>
      <c r="G412" s="208" t="s">
        <v>761</v>
      </c>
      <c r="H412" s="208"/>
      <c r="I412" s="208"/>
      <c r="J412" s="209">
        <v>239.48</v>
      </c>
      <c r="K412" s="209"/>
      <c r="L412" s="209"/>
    </row>
    <row r="413" spans="1:12" ht="21.4" customHeight="1">
      <c r="A413" s="205" t="s">
        <v>976</v>
      </c>
      <c r="B413" s="205"/>
      <c r="C413" s="36" t="s">
        <v>237</v>
      </c>
      <c r="D413" s="35" t="s">
        <v>117</v>
      </c>
      <c r="E413" s="211" t="s">
        <v>238</v>
      </c>
      <c r="F413" s="211"/>
      <c r="G413" s="211"/>
      <c r="H413" s="211"/>
      <c r="I413" s="211"/>
      <c r="J413" s="211"/>
      <c r="K413" s="75"/>
      <c r="L413" s="75"/>
    </row>
    <row r="414" spans="1:12" ht="21.4" customHeight="1">
      <c r="A414" s="74"/>
      <c r="B414" s="205" t="s">
        <v>977</v>
      </c>
      <c r="C414" s="205"/>
      <c r="D414" s="205"/>
      <c r="E414" s="76">
        <v>1</v>
      </c>
      <c r="F414" s="36" t="s">
        <v>117</v>
      </c>
      <c r="G414" s="205" t="s">
        <v>978</v>
      </c>
      <c r="H414" s="205"/>
      <c r="I414" s="206">
        <v>221.26</v>
      </c>
      <c r="J414" s="206"/>
      <c r="K414" s="210">
        <v>221.26</v>
      </c>
      <c r="L414" s="210"/>
    </row>
    <row r="415" spans="1:12" ht="15.4" customHeight="1">
      <c r="A415" s="74"/>
      <c r="B415" s="74"/>
      <c r="C415" s="74"/>
      <c r="D415" s="74"/>
      <c r="E415" s="74"/>
      <c r="F415" s="74"/>
      <c r="G415" s="208" t="s">
        <v>761</v>
      </c>
      <c r="H415" s="208"/>
      <c r="I415" s="208"/>
      <c r="J415" s="209">
        <v>221.26</v>
      </c>
      <c r="K415" s="209"/>
      <c r="L415" s="209"/>
    </row>
    <row r="416" spans="1:12" ht="24.4" customHeight="1">
      <c r="A416" s="205" t="s">
        <v>979</v>
      </c>
      <c r="B416" s="205"/>
      <c r="C416" s="36" t="s">
        <v>240</v>
      </c>
      <c r="D416" s="35" t="s">
        <v>86</v>
      </c>
      <c r="E416" s="211" t="s">
        <v>241</v>
      </c>
      <c r="F416" s="211"/>
      <c r="G416" s="211"/>
      <c r="H416" s="211"/>
      <c r="I416" s="211"/>
      <c r="J416" s="211"/>
      <c r="K416" s="75"/>
      <c r="L416" s="75"/>
    </row>
    <row r="417" spans="1:12" ht="21.4" customHeight="1">
      <c r="A417" s="74"/>
      <c r="B417" s="205" t="s">
        <v>980</v>
      </c>
      <c r="C417" s="205"/>
      <c r="D417" s="205"/>
      <c r="E417" s="76">
        <v>3.5</v>
      </c>
      <c r="F417" s="36" t="s">
        <v>56</v>
      </c>
      <c r="G417" s="205" t="s">
        <v>981</v>
      </c>
      <c r="H417" s="205"/>
      <c r="I417" s="206">
        <v>42.38</v>
      </c>
      <c r="J417" s="206"/>
      <c r="K417" s="207">
        <v>148.33000000000001</v>
      </c>
      <c r="L417" s="207"/>
    </row>
    <row r="418" spans="1:12" ht="15.4" customHeight="1">
      <c r="A418" s="74"/>
      <c r="B418" s="205" t="s">
        <v>982</v>
      </c>
      <c r="C418" s="205"/>
      <c r="D418" s="205"/>
      <c r="E418" s="76">
        <v>0.7</v>
      </c>
      <c r="F418" s="36" t="s">
        <v>56</v>
      </c>
      <c r="G418" s="205" t="s">
        <v>983</v>
      </c>
      <c r="H418" s="205"/>
      <c r="I418" s="206">
        <v>151.99</v>
      </c>
      <c r="J418" s="206"/>
      <c r="K418" s="207">
        <v>106.39</v>
      </c>
      <c r="L418" s="207"/>
    </row>
    <row r="419" spans="1:12" ht="22.15" customHeight="1">
      <c r="A419" s="74"/>
      <c r="B419" s="205" t="s">
        <v>984</v>
      </c>
      <c r="C419" s="205"/>
      <c r="D419" s="205"/>
      <c r="E419" s="76">
        <v>2.5</v>
      </c>
      <c r="F419" s="36" t="s">
        <v>56</v>
      </c>
      <c r="G419" s="205" t="s">
        <v>985</v>
      </c>
      <c r="H419" s="205"/>
      <c r="I419" s="206">
        <v>4.78</v>
      </c>
      <c r="J419" s="206"/>
      <c r="K419" s="207">
        <v>11.95</v>
      </c>
      <c r="L419" s="207"/>
    </row>
    <row r="420" spans="1:12" ht="21.4" customHeight="1">
      <c r="A420" s="74"/>
      <c r="B420" s="205" t="s">
        <v>986</v>
      </c>
      <c r="C420" s="205"/>
      <c r="D420" s="205"/>
      <c r="E420" s="76">
        <v>0.5</v>
      </c>
      <c r="F420" s="36" t="s">
        <v>56</v>
      </c>
      <c r="G420" s="205" t="s">
        <v>987</v>
      </c>
      <c r="H420" s="205"/>
      <c r="I420" s="206">
        <v>99.54</v>
      </c>
      <c r="J420" s="206"/>
      <c r="K420" s="207">
        <v>49.77</v>
      </c>
      <c r="L420" s="207"/>
    </row>
    <row r="421" spans="1:12" ht="21.4" customHeight="1">
      <c r="A421" s="74"/>
      <c r="B421" s="205" t="s">
        <v>988</v>
      </c>
      <c r="C421" s="205"/>
      <c r="D421" s="205"/>
      <c r="E421" s="76">
        <v>1.3</v>
      </c>
      <c r="F421" s="36" t="s">
        <v>56</v>
      </c>
      <c r="G421" s="205" t="s">
        <v>989</v>
      </c>
      <c r="H421" s="205"/>
      <c r="I421" s="206">
        <v>93.24</v>
      </c>
      <c r="J421" s="206"/>
      <c r="K421" s="207">
        <v>121.21</v>
      </c>
      <c r="L421" s="207"/>
    </row>
    <row r="422" spans="1:12" ht="30.6" customHeight="1">
      <c r="A422" s="74"/>
      <c r="B422" s="205" t="s">
        <v>990</v>
      </c>
      <c r="C422" s="205"/>
      <c r="D422" s="205"/>
      <c r="E422" s="76">
        <v>3.5</v>
      </c>
      <c r="F422" s="36" t="s">
        <v>86</v>
      </c>
      <c r="G422" s="205" t="s">
        <v>991</v>
      </c>
      <c r="H422" s="205"/>
      <c r="I422" s="206">
        <v>64.489999999999995</v>
      </c>
      <c r="J422" s="206"/>
      <c r="K422" s="207">
        <v>225.72</v>
      </c>
      <c r="L422" s="207"/>
    </row>
    <row r="423" spans="1:12" ht="30.6" customHeight="1">
      <c r="A423" s="74"/>
      <c r="B423" s="205" t="s">
        <v>964</v>
      </c>
      <c r="C423" s="205"/>
      <c r="D423" s="205"/>
      <c r="E423" s="76">
        <v>5.5</v>
      </c>
      <c r="F423" s="36" t="s">
        <v>86</v>
      </c>
      <c r="G423" s="205" t="s">
        <v>965</v>
      </c>
      <c r="H423" s="205"/>
      <c r="I423" s="206">
        <v>26.78</v>
      </c>
      <c r="J423" s="206"/>
      <c r="K423" s="207">
        <v>147.29</v>
      </c>
      <c r="L423" s="207"/>
    </row>
    <row r="424" spans="1:12" ht="15.2" customHeight="1">
      <c r="A424" s="74"/>
      <c r="B424" s="205" t="s">
        <v>972</v>
      </c>
      <c r="C424" s="205"/>
      <c r="D424" s="205"/>
      <c r="E424" s="76">
        <v>2.52</v>
      </c>
      <c r="F424" s="36" t="s">
        <v>581</v>
      </c>
      <c r="G424" s="205" t="s">
        <v>973</v>
      </c>
      <c r="H424" s="205"/>
      <c r="I424" s="206">
        <v>15.33</v>
      </c>
      <c r="J424" s="206"/>
      <c r="K424" s="207">
        <v>38.630000000000003</v>
      </c>
      <c r="L424" s="207"/>
    </row>
    <row r="425" spans="1:12" ht="30.6" customHeight="1">
      <c r="A425" s="74"/>
      <c r="B425" s="205" t="s">
        <v>721</v>
      </c>
      <c r="C425" s="205"/>
      <c r="D425" s="205"/>
      <c r="E425" s="76">
        <v>2.52</v>
      </c>
      <c r="F425" s="36" t="s">
        <v>581</v>
      </c>
      <c r="G425" s="205" t="s">
        <v>722</v>
      </c>
      <c r="H425" s="205"/>
      <c r="I425" s="206">
        <v>12.1</v>
      </c>
      <c r="J425" s="206"/>
      <c r="K425" s="210">
        <v>30.49</v>
      </c>
      <c r="L425" s="210"/>
    </row>
    <row r="426" spans="1:12" ht="30.6" customHeight="1">
      <c r="A426" s="74"/>
      <c r="B426" s="74"/>
      <c r="C426" s="74"/>
      <c r="D426" s="74"/>
      <c r="E426" s="74"/>
      <c r="F426" s="74"/>
      <c r="G426" s="208" t="s">
        <v>725</v>
      </c>
      <c r="H426" s="208"/>
      <c r="I426" s="208"/>
      <c r="J426" s="209">
        <v>879.78</v>
      </c>
      <c r="K426" s="209"/>
      <c r="L426" s="209"/>
    </row>
    <row r="427" spans="1:12" ht="21.4" customHeight="1">
      <c r="A427" s="205" t="s">
        <v>992</v>
      </c>
      <c r="B427" s="205"/>
      <c r="C427" s="36" t="s">
        <v>243</v>
      </c>
      <c r="D427" s="35" t="s">
        <v>86</v>
      </c>
      <c r="E427" s="211" t="s">
        <v>244</v>
      </c>
      <c r="F427" s="211"/>
      <c r="G427" s="211"/>
      <c r="H427" s="211"/>
      <c r="I427" s="211"/>
      <c r="J427" s="211"/>
      <c r="K427" s="75"/>
      <c r="L427" s="75"/>
    </row>
    <row r="428" spans="1:12" ht="21.4" customHeight="1">
      <c r="A428" s="74"/>
      <c r="B428" s="205" t="s">
        <v>748</v>
      </c>
      <c r="C428" s="205"/>
      <c r="D428" s="205"/>
      <c r="E428" s="76">
        <v>0.3</v>
      </c>
      <c r="F428" s="36" t="s">
        <v>581</v>
      </c>
      <c r="G428" s="205" t="s">
        <v>749</v>
      </c>
      <c r="H428" s="205"/>
      <c r="I428" s="206">
        <v>15.41</v>
      </c>
      <c r="J428" s="206"/>
      <c r="K428" s="207">
        <v>4.62</v>
      </c>
      <c r="L428" s="207"/>
    </row>
    <row r="429" spans="1:12" ht="15.4" customHeight="1">
      <c r="A429" s="74"/>
      <c r="B429" s="205" t="s">
        <v>972</v>
      </c>
      <c r="C429" s="205"/>
      <c r="D429" s="205"/>
      <c r="E429" s="76">
        <v>0.3</v>
      </c>
      <c r="F429" s="36" t="s">
        <v>581</v>
      </c>
      <c r="G429" s="205" t="s">
        <v>973</v>
      </c>
      <c r="H429" s="205"/>
      <c r="I429" s="206">
        <v>15.33</v>
      </c>
      <c r="J429" s="206"/>
      <c r="K429" s="207">
        <v>4.5999999999999996</v>
      </c>
      <c r="L429" s="207"/>
    </row>
    <row r="430" spans="1:12" ht="24.4" customHeight="1">
      <c r="A430" s="74"/>
      <c r="B430" s="205" t="s">
        <v>721</v>
      </c>
      <c r="C430" s="205"/>
      <c r="D430" s="205"/>
      <c r="E430" s="76">
        <v>0.5</v>
      </c>
      <c r="F430" s="36" t="s">
        <v>581</v>
      </c>
      <c r="G430" s="205" t="s">
        <v>722</v>
      </c>
      <c r="H430" s="205"/>
      <c r="I430" s="206">
        <v>12.1</v>
      </c>
      <c r="J430" s="206"/>
      <c r="K430" s="207">
        <v>6.05</v>
      </c>
      <c r="L430" s="207"/>
    </row>
    <row r="431" spans="1:12" ht="21.4" customHeight="1">
      <c r="A431" s="74"/>
      <c r="B431" s="205" t="s">
        <v>974</v>
      </c>
      <c r="C431" s="205"/>
      <c r="D431" s="205"/>
      <c r="E431" s="76">
        <v>0.3</v>
      </c>
      <c r="F431" s="36" t="s">
        <v>581</v>
      </c>
      <c r="G431" s="205" t="s">
        <v>975</v>
      </c>
      <c r="H431" s="205"/>
      <c r="I431" s="206">
        <v>16.940000000000001</v>
      </c>
      <c r="J431" s="206"/>
      <c r="K431" s="207">
        <v>5.08</v>
      </c>
      <c r="L431" s="207"/>
    </row>
    <row r="432" spans="1:12" ht="21.4" customHeight="1">
      <c r="A432" s="74"/>
      <c r="B432" s="205" t="s">
        <v>966</v>
      </c>
      <c r="C432" s="205"/>
      <c r="D432" s="205"/>
      <c r="E432" s="76">
        <v>0.6</v>
      </c>
      <c r="F432" s="36" t="s">
        <v>157</v>
      </c>
      <c r="G432" s="205" t="s">
        <v>967</v>
      </c>
      <c r="H432" s="205"/>
      <c r="I432" s="206">
        <v>21.45</v>
      </c>
      <c r="J432" s="206"/>
      <c r="K432" s="207">
        <v>12.87</v>
      </c>
      <c r="L432" s="207"/>
    </row>
    <row r="433" spans="1:12" ht="21.4" customHeight="1">
      <c r="A433" s="74"/>
      <c r="B433" s="205" t="s">
        <v>993</v>
      </c>
      <c r="C433" s="205"/>
      <c r="D433" s="205"/>
      <c r="E433" s="76">
        <v>2.33</v>
      </c>
      <c r="F433" s="36" t="s">
        <v>86</v>
      </c>
      <c r="G433" s="205" t="s">
        <v>994</v>
      </c>
      <c r="H433" s="205"/>
      <c r="I433" s="206">
        <v>26.75</v>
      </c>
      <c r="J433" s="206"/>
      <c r="K433" s="210">
        <v>62.33</v>
      </c>
      <c r="L433" s="210"/>
    </row>
    <row r="434" spans="1:12" ht="21.4" customHeight="1">
      <c r="A434" s="74"/>
      <c r="B434" s="74"/>
      <c r="C434" s="74"/>
      <c r="D434" s="74"/>
      <c r="E434" s="74"/>
      <c r="F434" s="74"/>
      <c r="G434" s="208" t="s">
        <v>725</v>
      </c>
      <c r="H434" s="208"/>
      <c r="I434" s="208"/>
      <c r="J434" s="209">
        <v>95.55</v>
      </c>
      <c r="K434" s="209"/>
      <c r="L434" s="209"/>
    </row>
    <row r="435" spans="1:12" ht="21.4" customHeight="1">
      <c r="A435" s="205" t="s">
        <v>995</v>
      </c>
      <c r="B435" s="205"/>
      <c r="C435" s="36" t="s">
        <v>246</v>
      </c>
      <c r="D435" s="35" t="s">
        <v>86</v>
      </c>
      <c r="E435" s="211" t="s">
        <v>247</v>
      </c>
      <c r="F435" s="211"/>
      <c r="G435" s="211"/>
      <c r="H435" s="211"/>
      <c r="I435" s="211"/>
      <c r="J435" s="211"/>
      <c r="K435" s="75"/>
      <c r="L435" s="75"/>
    </row>
    <row r="436" spans="1:12" ht="30.6" customHeight="1">
      <c r="A436" s="74"/>
      <c r="B436" s="205" t="s">
        <v>996</v>
      </c>
      <c r="C436" s="205"/>
      <c r="D436" s="205"/>
      <c r="E436" s="76">
        <v>4.1656000000000004</v>
      </c>
      <c r="F436" s="36" t="s">
        <v>86</v>
      </c>
      <c r="G436" s="205" t="s">
        <v>997</v>
      </c>
      <c r="H436" s="205"/>
      <c r="I436" s="206">
        <v>18.28</v>
      </c>
      <c r="J436" s="206"/>
      <c r="K436" s="207">
        <v>76.150000000000006</v>
      </c>
      <c r="L436" s="207"/>
    </row>
    <row r="437" spans="1:12" ht="15.4" customHeight="1">
      <c r="A437" s="74"/>
      <c r="B437" s="205" t="s">
        <v>748</v>
      </c>
      <c r="C437" s="205"/>
      <c r="D437" s="205"/>
      <c r="E437" s="76">
        <v>0.17780000000000001</v>
      </c>
      <c r="F437" s="36" t="s">
        <v>581</v>
      </c>
      <c r="G437" s="205" t="s">
        <v>749</v>
      </c>
      <c r="H437" s="205"/>
      <c r="I437" s="206">
        <v>15.41</v>
      </c>
      <c r="J437" s="206"/>
      <c r="K437" s="207">
        <v>2.74</v>
      </c>
      <c r="L437" s="207"/>
    </row>
    <row r="438" spans="1:12" ht="22.15" customHeight="1">
      <c r="A438" s="74"/>
      <c r="B438" s="205" t="s">
        <v>972</v>
      </c>
      <c r="C438" s="205"/>
      <c r="D438" s="205"/>
      <c r="E438" s="76">
        <v>11.8916</v>
      </c>
      <c r="F438" s="36" t="s">
        <v>581</v>
      </c>
      <c r="G438" s="205" t="s">
        <v>973</v>
      </c>
      <c r="H438" s="205"/>
      <c r="I438" s="206">
        <v>15.33</v>
      </c>
      <c r="J438" s="206"/>
      <c r="K438" s="207">
        <v>182.3</v>
      </c>
      <c r="L438" s="207"/>
    </row>
    <row r="439" spans="1:12" ht="30.6" customHeight="1">
      <c r="A439" s="74"/>
      <c r="B439" s="205" t="s">
        <v>721</v>
      </c>
      <c r="C439" s="205"/>
      <c r="D439" s="205"/>
      <c r="E439" s="76">
        <v>0.14729999999999999</v>
      </c>
      <c r="F439" s="36" t="s">
        <v>581</v>
      </c>
      <c r="G439" s="205" t="s">
        <v>722</v>
      </c>
      <c r="H439" s="205"/>
      <c r="I439" s="206">
        <v>12.1</v>
      </c>
      <c r="J439" s="206"/>
      <c r="K439" s="207">
        <v>1.78</v>
      </c>
      <c r="L439" s="207"/>
    </row>
    <row r="440" spans="1:12" ht="21.4" customHeight="1">
      <c r="A440" s="74"/>
      <c r="B440" s="205" t="s">
        <v>998</v>
      </c>
      <c r="C440" s="205"/>
      <c r="D440" s="205"/>
      <c r="E440" s="76">
        <v>2.5000000000000001E-4</v>
      </c>
      <c r="F440" s="36" t="s">
        <v>99</v>
      </c>
      <c r="G440" s="205" t="s">
        <v>999</v>
      </c>
      <c r="H440" s="205"/>
      <c r="I440" s="206">
        <v>352.19</v>
      </c>
      <c r="J440" s="206"/>
      <c r="K440" s="207">
        <v>0.09</v>
      </c>
      <c r="L440" s="207"/>
    </row>
    <row r="441" spans="1:12" ht="21.4" customHeight="1">
      <c r="A441" s="74"/>
      <c r="B441" s="205" t="s">
        <v>970</v>
      </c>
      <c r="C441" s="205"/>
      <c r="D441" s="205"/>
      <c r="E441" s="76">
        <v>0.67</v>
      </c>
      <c r="F441" s="36" t="s">
        <v>744</v>
      </c>
      <c r="G441" s="205" t="s">
        <v>971</v>
      </c>
      <c r="H441" s="205"/>
      <c r="I441" s="206">
        <v>25.1</v>
      </c>
      <c r="J441" s="206"/>
      <c r="K441" s="207">
        <v>16.82</v>
      </c>
      <c r="L441" s="207"/>
    </row>
    <row r="442" spans="1:12" ht="21.4" customHeight="1">
      <c r="A442" s="74"/>
      <c r="B442" s="205" t="s">
        <v>968</v>
      </c>
      <c r="C442" s="205"/>
      <c r="D442" s="205"/>
      <c r="E442" s="76">
        <v>3.82</v>
      </c>
      <c r="F442" s="36" t="s">
        <v>728</v>
      </c>
      <c r="G442" s="205" t="s">
        <v>969</v>
      </c>
      <c r="H442" s="205"/>
      <c r="I442" s="206">
        <v>62.68</v>
      </c>
      <c r="J442" s="206"/>
      <c r="K442" s="207">
        <v>239.44</v>
      </c>
      <c r="L442" s="207"/>
    </row>
    <row r="443" spans="1:12" ht="30.6" customHeight="1">
      <c r="A443" s="74"/>
      <c r="B443" s="205" t="s">
        <v>966</v>
      </c>
      <c r="C443" s="205"/>
      <c r="D443" s="205"/>
      <c r="E443" s="76">
        <v>3.37</v>
      </c>
      <c r="F443" s="36" t="s">
        <v>157</v>
      </c>
      <c r="G443" s="205" t="s">
        <v>967</v>
      </c>
      <c r="H443" s="205"/>
      <c r="I443" s="206">
        <v>21.45</v>
      </c>
      <c r="J443" s="206"/>
      <c r="K443" s="207">
        <v>72.290000000000006</v>
      </c>
      <c r="L443" s="207"/>
    </row>
    <row r="444" spans="1:12" ht="49.15" customHeight="1">
      <c r="A444" s="74"/>
      <c r="B444" s="205" t="s">
        <v>1000</v>
      </c>
      <c r="C444" s="205"/>
      <c r="D444" s="205"/>
      <c r="E444" s="76">
        <v>0.35</v>
      </c>
      <c r="F444" s="36" t="s">
        <v>117</v>
      </c>
      <c r="G444" s="205" t="s">
        <v>1001</v>
      </c>
      <c r="H444" s="205"/>
      <c r="I444" s="206">
        <v>44.1</v>
      </c>
      <c r="J444" s="206"/>
      <c r="K444" s="210">
        <v>15.44</v>
      </c>
      <c r="L444" s="210"/>
    </row>
    <row r="445" spans="1:12" ht="49.15" customHeight="1">
      <c r="A445" s="74"/>
      <c r="B445" s="74"/>
      <c r="C445" s="74"/>
      <c r="D445" s="74"/>
      <c r="E445" s="74"/>
      <c r="F445" s="74"/>
      <c r="G445" s="208" t="s">
        <v>725</v>
      </c>
      <c r="H445" s="208"/>
      <c r="I445" s="208"/>
      <c r="J445" s="209">
        <v>607.04999999999995</v>
      </c>
      <c r="K445" s="209"/>
      <c r="L445" s="209"/>
    </row>
    <row r="446" spans="1:12" ht="21.4" customHeight="1">
      <c r="A446" s="205" t="s">
        <v>1002</v>
      </c>
      <c r="B446" s="205"/>
      <c r="C446" s="36" t="s">
        <v>249</v>
      </c>
      <c r="D446" s="35" t="s">
        <v>56</v>
      </c>
      <c r="E446" s="211" t="s">
        <v>250</v>
      </c>
      <c r="F446" s="211"/>
      <c r="G446" s="211"/>
      <c r="H446" s="211"/>
      <c r="I446" s="211"/>
      <c r="J446" s="211"/>
      <c r="K446" s="75"/>
      <c r="L446" s="75"/>
    </row>
    <row r="447" spans="1:12" ht="39.75" customHeight="1">
      <c r="A447" s="74"/>
      <c r="B447" s="205" t="s">
        <v>1003</v>
      </c>
      <c r="C447" s="205"/>
      <c r="D447" s="205"/>
      <c r="E447" s="76">
        <v>2.4</v>
      </c>
      <c r="F447" s="36" t="s">
        <v>86</v>
      </c>
      <c r="G447" s="205" t="s">
        <v>1004</v>
      </c>
      <c r="H447" s="205"/>
      <c r="I447" s="206">
        <v>6.72</v>
      </c>
      <c r="J447" s="206"/>
      <c r="K447" s="207">
        <v>16.13</v>
      </c>
      <c r="L447" s="207"/>
    </row>
    <row r="448" spans="1:12" ht="15.4" customHeight="1">
      <c r="A448" s="74"/>
      <c r="B448" s="205" t="s">
        <v>1005</v>
      </c>
      <c r="C448" s="205"/>
      <c r="D448" s="205"/>
      <c r="E448" s="76">
        <v>0.36</v>
      </c>
      <c r="F448" s="36" t="s">
        <v>157</v>
      </c>
      <c r="G448" s="205" t="s">
        <v>1006</v>
      </c>
      <c r="H448" s="205"/>
      <c r="I448" s="206">
        <v>4.91</v>
      </c>
      <c r="J448" s="206"/>
      <c r="K448" s="207">
        <v>1.77</v>
      </c>
      <c r="L448" s="207"/>
    </row>
    <row r="449" spans="1:12" ht="15.4" customHeight="1">
      <c r="A449" s="74"/>
      <c r="B449" s="205" t="s">
        <v>1007</v>
      </c>
      <c r="C449" s="205"/>
      <c r="D449" s="205"/>
      <c r="E449" s="76">
        <v>2</v>
      </c>
      <c r="F449" s="36" t="s">
        <v>56</v>
      </c>
      <c r="G449" s="205" t="s">
        <v>1008</v>
      </c>
      <c r="H449" s="205"/>
      <c r="I449" s="206">
        <v>14.47</v>
      </c>
      <c r="J449" s="206"/>
      <c r="K449" s="207">
        <v>28.94</v>
      </c>
      <c r="L449" s="207"/>
    </row>
    <row r="450" spans="1:12" ht="21.4" customHeight="1">
      <c r="A450" s="74"/>
      <c r="B450" s="205" t="s">
        <v>748</v>
      </c>
      <c r="C450" s="205"/>
      <c r="D450" s="205"/>
      <c r="E450" s="76">
        <v>0.28999999999999998</v>
      </c>
      <c r="F450" s="36" t="s">
        <v>581</v>
      </c>
      <c r="G450" s="205" t="s">
        <v>749</v>
      </c>
      <c r="H450" s="205"/>
      <c r="I450" s="206">
        <v>15.41</v>
      </c>
      <c r="J450" s="206"/>
      <c r="K450" s="207">
        <v>4.47</v>
      </c>
      <c r="L450" s="207"/>
    </row>
    <row r="451" spans="1:12" ht="21.4" customHeight="1">
      <c r="A451" s="74"/>
      <c r="B451" s="205" t="s">
        <v>972</v>
      </c>
      <c r="C451" s="205"/>
      <c r="D451" s="205"/>
      <c r="E451" s="76">
        <v>0.36</v>
      </c>
      <c r="F451" s="36" t="s">
        <v>581</v>
      </c>
      <c r="G451" s="205" t="s">
        <v>973</v>
      </c>
      <c r="H451" s="205"/>
      <c r="I451" s="206">
        <v>15.33</v>
      </c>
      <c r="J451" s="206"/>
      <c r="K451" s="207">
        <v>5.52</v>
      </c>
      <c r="L451" s="207"/>
    </row>
    <row r="452" spans="1:12" ht="30.6" customHeight="1">
      <c r="A452" s="74"/>
      <c r="B452" s="205" t="s">
        <v>721</v>
      </c>
      <c r="C452" s="205"/>
      <c r="D452" s="205"/>
      <c r="E452" s="76">
        <v>0.65</v>
      </c>
      <c r="F452" s="36" t="s">
        <v>581</v>
      </c>
      <c r="G452" s="205" t="s">
        <v>722</v>
      </c>
      <c r="H452" s="205"/>
      <c r="I452" s="206">
        <v>12.1</v>
      </c>
      <c r="J452" s="206"/>
      <c r="K452" s="207">
        <v>7.87</v>
      </c>
      <c r="L452" s="207"/>
    </row>
    <row r="453" spans="1:12" ht="21.4" customHeight="1">
      <c r="A453" s="74"/>
      <c r="B453" s="205" t="s">
        <v>998</v>
      </c>
      <c r="C453" s="205"/>
      <c r="D453" s="205"/>
      <c r="E453" s="76">
        <v>2E-3</v>
      </c>
      <c r="F453" s="36" t="s">
        <v>99</v>
      </c>
      <c r="G453" s="205" t="s">
        <v>999</v>
      </c>
      <c r="H453" s="205"/>
      <c r="I453" s="206">
        <v>352.19</v>
      </c>
      <c r="J453" s="206"/>
      <c r="K453" s="210">
        <v>0.7</v>
      </c>
      <c r="L453" s="210"/>
    </row>
    <row r="454" spans="1:12" ht="21.4" customHeight="1">
      <c r="A454" s="74"/>
      <c r="B454" s="74"/>
      <c r="C454" s="74"/>
      <c r="D454" s="74"/>
      <c r="E454" s="74"/>
      <c r="F454" s="74"/>
      <c r="G454" s="208" t="s">
        <v>696</v>
      </c>
      <c r="H454" s="208"/>
      <c r="I454" s="208"/>
      <c r="J454" s="209">
        <v>65.400000000000006</v>
      </c>
      <c r="K454" s="209"/>
      <c r="L454" s="209"/>
    </row>
    <row r="455" spans="1:12" ht="21.4" customHeight="1">
      <c r="A455" s="212" t="s">
        <v>1009</v>
      </c>
      <c r="B455" s="212"/>
      <c r="C455" s="212"/>
      <c r="D455" s="212"/>
      <c r="E455" s="212"/>
      <c r="F455" s="212"/>
      <c r="G455" s="212"/>
      <c r="H455" s="74"/>
      <c r="I455" s="74"/>
      <c r="J455" s="75"/>
      <c r="K455" s="75"/>
      <c r="L455" s="75"/>
    </row>
    <row r="456" spans="1:12" ht="30.6" customHeight="1">
      <c r="A456" s="205" t="s">
        <v>1010</v>
      </c>
      <c r="B456" s="205"/>
      <c r="C456" s="36" t="s">
        <v>253</v>
      </c>
      <c r="D456" s="35" t="s">
        <v>117</v>
      </c>
      <c r="E456" s="211" t="s">
        <v>254</v>
      </c>
      <c r="F456" s="211"/>
      <c r="G456" s="211"/>
      <c r="H456" s="211"/>
      <c r="I456" s="211"/>
      <c r="J456" s="211"/>
      <c r="K456" s="75"/>
      <c r="L456" s="75"/>
    </row>
    <row r="457" spans="1:12" ht="15.4" customHeight="1">
      <c r="A457" s="74"/>
      <c r="B457" s="205" t="s">
        <v>1011</v>
      </c>
      <c r="C457" s="205"/>
      <c r="D457" s="205"/>
      <c r="E457" s="76">
        <v>1</v>
      </c>
      <c r="F457" s="36" t="s">
        <v>56</v>
      </c>
      <c r="G457" s="205" t="s">
        <v>1012</v>
      </c>
      <c r="H457" s="205"/>
      <c r="I457" s="206">
        <v>19</v>
      </c>
      <c r="J457" s="206"/>
      <c r="K457" s="207">
        <v>19</v>
      </c>
      <c r="L457" s="207"/>
    </row>
    <row r="458" spans="1:12" ht="17.45" customHeight="1">
      <c r="A458" s="74"/>
      <c r="B458" s="205" t="s">
        <v>1013</v>
      </c>
      <c r="C458" s="205"/>
      <c r="D458" s="205"/>
      <c r="E458" s="76">
        <v>0.111</v>
      </c>
      <c r="F458" s="36" t="s">
        <v>56</v>
      </c>
      <c r="G458" s="205" t="s">
        <v>1014</v>
      </c>
      <c r="H458" s="205"/>
      <c r="I458" s="206">
        <v>116.39</v>
      </c>
      <c r="J458" s="206"/>
      <c r="K458" s="207">
        <v>12.92</v>
      </c>
      <c r="L458" s="207"/>
    </row>
    <row r="459" spans="1:12" ht="22.15" customHeight="1">
      <c r="A459" s="74"/>
      <c r="B459" s="205" t="s">
        <v>1015</v>
      </c>
      <c r="C459" s="205"/>
      <c r="D459" s="205"/>
      <c r="E459" s="76">
        <v>2.4E-2</v>
      </c>
      <c r="F459" s="36" t="s">
        <v>56</v>
      </c>
      <c r="G459" s="205" t="s">
        <v>1016</v>
      </c>
      <c r="H459" s="205"/>
      <c r="I459" s="206">
        <v>202.23</v>
      </c>
      <c r="J459" s="206"/>
      <c r="K459" s="207">
        <v>4.8499999999999996</v>
      </c>
      <c r="L459" s="207"/>
    </row>
    <row r="460" spans="1:12" ht="30.6" customHeight="1">
      <c r="A460" s="74"/>
      <c r="B460" s="205" t="s">
        <v>1017</v>
      </c>
      <c r="C460" s="205"/>
      <c r="D460" s="205"/>
      <c r="E460" s="76">
        <v>2.8000000000000001E-2</v>
      </c>
      <c r="F460" s="36" t="s">
        <v>56</v>
      </c>
      <c r="G460" s="205" t="s">
        <v>1018</v>
      </c>
      <c r="H460" s="205"/>
      <c r="I460" s="206">
        <v>401.99</v>
      </c>
      <c r="J460" s="206"/>
      <c r="K460" s="210">
        <v>11.26</v>
      </c>
      <c r="L460" s="210"/>
    </row>
    <row r="461" spans="1:12" ht="21.4" customHeight="1">
      <c r="A461" s="74"/>
      <c r="B461" s="74"/>
      <c r="C461" s="74"/>
      <c r="D461" s="74"/>
      <c r="E461" s="74"/>
      <c r="F461" s="74"/>
      <c r="G461" s="208" t="s">
        <v>761</v>
      </c>
      <c r="H461" s="208"/>
      <c r="I461" s="208"/>
      <c r="J461" s="209">
        <v>48.03</v>
      </c>
      <c r="K461" s="209"/>
      <c r="L461" s="209"/>
    </row>
    <row r="462" spans="1:12" ht="15.2" customHeight="1">
      <c r="A462" s="205" t="s">
        <v>1019</v>
      </c>
      <c r="B462" s="205"/>
      <c r="C462" s="36" t="s">
        <v>256</v>
      </c>
      <c r="D462" s="35" t="s">
        <v>117</v>
      </c>
      <c r="E462" s="211" t="s">
        <v>257</v>
      </c>
      <c r="F462" s="211"/>
      <c r="G462" s="211"/>
      <c r="H462" s="211"/>
      <c r="I462" s="211"/>
      <c r="J462" s="211"/>
      <c r="K462" s="75"/>
      <c r="L462" s="75"/>
    </row>
    <row r="463" spans="1:12" ht="21.4" customHeight="1">
      <c r="A463" s="74"/>
      <c r="B463" s="205" t="s">
        <v>1020</v>
      </c>
      <c r="C463" s="205"/>
      <c r="D463" s="205"/>
      <c r="E463" s="76">
        <v>1</v>
      </c>
      <c r="F463" s="36" t="s">
        <v>117</v>
      </c>
      <c r="G463" s="205" t="s">
        <v>1021</v>
      </c>
      <c r="H463" s="205"/>
      <c r="I463" s="206">
        <v>300</v>
      </c>
      <c r="J463" s="206"/>
      <c r="K463" s="210">
        <v>300</v>
      </c>
      <c r="L463" s="210"/>
    </row>
    <row r="464" spans="1:12" ht="15.4" customHeight="1">
      <c r="A464" s="74"/>
      <c r="B464" s="74"/>
      <c r="C464" s="74"/>
      <c r="D464" s="74"/>
      <c r="E464" s="74"/>
      <c r="F464" s="74"/>
      <c r="G464" s="208" t="s">
        <v>761</v>
      </c>
      <c r="H464" s="208"/>
      <c r="I464" s="208"/>
      <c r="J464" s="209">
        <v>300</v>
      </c>
      <c r="K464" s="209"/>
      <c r="L464" s="209"/>
    </row>
    <row r="465" spans="1:12" ht="24.4" customHeight="1">
      <c r="A465" s="205" t="s">
        <v>1022</v>
      </c>
      <c r="B465" s="205"/>
      <c r="C465" s="36" t="s">
        <v>259</v>
      </c>
      <c r="D465" s="35" t="s">
        <v>56</v>
      </c>
      <c r="E465" s="211" t="s">
        <v>260</v>
      </c>
      <c r="F465" s="211"/>
      <c r="G465" s="211"/>
      <c r="H465" s="211"/>
      <c r="I465" s="211"/>
      <c r="J465" s="211"/>
      <c r="K465" s="75"/>
      <c r="L465" s="75"/>
    </row>
    <row r="466" spans="1:12" ht="21.4" customHeight="1">
      <c r="A466" s="74"/>
      <c r="B466" s="205" t="s">
        <v>748</v>
      </c>
      <c r="C466" s="205"/>
      <c r="D466" s="205"/>
      <c r="E466" s="76">
        <v>0.3</v>
      </c>
      <c r="F466" s="36" t="s">
        <v>581</v>
      </c>
      <c r="G466" s="205" t="s">
        <v>749</v>
      </c>
      <c r="H466" s="205"/>
      <c r="I466" s="206">
        <v>15.41</v>
      </c>
      <c r="J466" s="206"/>
      <c r="K466" s="207">
        <v>4.62</v>
      </c>
      <c r="L466" s="207"/>
    </row>
    <row r="467" spans="1:12" ht="15.4" customHeight="1">
      <c r="A467" s="74"/>
      <c r="B467" s="205" t="s">
        <v>721</v>
      </c>
      <c r="C467" s="205"/>
      <c r="D467" s="205"/>
      <c r="E467" s="76">
        <v>0.3</v>
      </c>
      <c r="F467" s="36" t="s">
        <v>581</v>
      </c>
      <c r="G467" s="205" t="s">
        <v>722</v>
      </c>
      <c r="H467" s="205"/>
      <c r="I467" s="206">
        <v>12.1</v>
      </c>
      <c r="J467" s="206"/>
      <c r="K467" s="207">
        <v>3.63</v>
      </c>
      <c r="L467" s="207"/>
    </row>
    <row r="468" spans="1:12" ht="15.4" customHeight="1">
      <c r="A468" s="74"/>
      <c r="B468" s="205" t="s">
        <v>1023</v>
      </c>
      <c r="C468" s="205"/>
      <c r="D468" s="205"/>
      <c r="E468" s="76">
        <v>4.8</v>
      </c>
      <c r="F468" s="36" t="s">
        <v>157</v>
      </c>
      <c r="G468" s="205" t="s">
        <v>1024</v>
      </c>
      <c r="H468" s="205"/>
      <c r="I468" s="206">
        <v>45.48</v>
      </c>
      <c r="J468" s="206"/>
      <c r="K468" s="210">
        <v>218.3</v>
      </c>
      <c r="L468" s="210"/>
    </row>
    <row r="469" spans="1:12" ht="21.4" customHeight="1">
      <c r="A469" s="74"/>
      <c r="B469" s="74"/>
      <c r="C469" s="74"/>
      <c r="D469" s="74"/>
      <c r="E469" s="74"/>
      <c r="F469" s="74"/>
      <c r="G469" s="208" t="s">
        <v>696</v>
      </c>
      <c r="H469" s="208"/>
      <c r="I469" s="208"/>
      <c r="J469" s="209">
        <v>226.55</v>
      </c>
      <c r="K469" s="209"/>
      <c r="L469" s="209"/>
    </row>
    <row r="470" spans="1:12" ht="21.4" customHeight="1">
      <c r="A470" s="205" t="s">
        <v>1025</v>
      </c>
      <c r="B470" s="205"/>
      <c r="C470" s="36" t="s">
        <v>262</v>
      </c>
      <c r="D470" s="35" t="s">
        <v>117</v>
      </c>
      <c r="E470" s="211" t="s">
        <v>263</v>
      </c>
      <c r="F470" s="211"/>
      <c r="G470" s="211"/>
      <c r="H470" s="211"/>
      <c r="I470" s="211"/>
      <c r="J470" s="211"/>
      <c r="K470" s="75"/>
      <c r="L470" s="75"/>
    </row>
    <row r="471" spans="1:12" ht="21.4" customHeight="1">
      <c r="A471" s="74"/>
      <c r="B471" s="205" t="s">
        <v>1026</v>
      </c>
      <c r="C471" s="205"/>
      <c r="D471" s="205"/>
      <c r="E471" s="76">
        <v>5.6000000000000001E-2</v>
      </c>
      <c r="F471" s="36" t="s">
        <v>581</v>
      </c>
      <c r="G471" s="205" t="s">
        <v>1027</v>
      </c>
      <c r="H471" s="205"/>
      <c r="I471" s="206">
        <v>18.559999999999999</v>
      </c>
      <c r="J471" s="206"/>
      <c r="K471" s="207">
        <v>1.04</v>
      </c>
      <c r="L471" s="207"/>
    </row>
    <row r="472" spans="1:12" ht="15.4" customHeight="1">
      <c r="A472" s="74"/>
      <c r="B472" s="205" t="s">
        <v>721</v>
      </c>
      <c r="C472" s="205"/>
      <c r="D472" s="205"/>
      <c r="E472" s="76">
        <v>6.2E-2</v>
      </c>
      <c r="F472" s="36" t="s">
        <v>581</v>
      </c>
      <c r="G472" s="205" t="s">
        <v>722</v>
      </c>
      <c r="H472" s="205"/>
      <c r="I472" s="206">
        <v>12.1</v>
      </c>
      <c r="J472" s="206"/>
      <c r="K472" s="207">
        <v>0.75</v>
      </c>
      <c r="L472" s="207"/>
    </row>
    <row r="473" spans="1:12" ht="41.25" customHeight="1">
      <c r="A473" s="74"/>
      <c r="B473" s="205" t="s">
        <v>1028</v>
      </c>
      <c r="C473" s="205"/>
      <c r="D473" s="205"/>
      <c r="E473" s="76">
        <v>1.02</v>
      </c>
      <c r="F473" s="36" t="s">
        <v>117</v>
      </c>
      <c r="G473" s="205" t="s">
        <v>1029</v>
      </c>
      <c r="H473" s="205"/>
      <c r="I473" s="206">
        <v>127.91</v>
      </c>
      <c r="J473" s="206"/>
      <c r="K473" s="207">
        <v>130.47</v>
      </c>
      <c r="L473" s="207"/>
    </row>
    <row r="474" spans="1:12" ht="21.4" customHeight="1">
      <c r="A474" s="74"/>
      <c r="B474" s="205" t="s">
        <v>1030</v>
      </c>
      <c r="C474" s="205"/>
      <c r="D474" s="205"/>
      <c r="E474" s="76">
        <v>0.1263</v>
      </c>
      <c r="F474" s="36" t="s">
        <v>86</v>
      </c>
      <c r="G474" s="205" t="s">
        <v>1031</v>
      </c>
      <c r="H474" s="205"/>
      <c r="I474" s="206">
        <v>48.25</v>
      </c>
      <c r="J474" s="206"/>
      <c r="K474" s="207">
        <v>6.09</v>
      </c>
      <c r="L474" s="207"/>
    </row>
    <row r="475" spans="1:12" ht="21.4" customHeight="1">
      <c r="A475" s="74"/>
      <c r="B475" s="205" t="s">
        <v>1032</v>
      </c>
      <c r="C475" s="205"/>
      <c r="D475" s="205"/>
      <c r="E475" s="76">
        <v>8.3299999999999999E-2</v>
      </c>
      <c r="F475" s="36" t="s">
        <v>1033</v>
      </c>
      <c r="G475" s="205" t="s">
        <v>1034</v>
      </c>
      <c r="H475" s="205"/>
      <c r="I475" s="206">
        <v>5.0999999999999996</v>
      </c>
      <c r="J475" s="206"/>
      <c r="K475" s="207">
        <v>0.42</v>
      </c>
      <c r="L475" s="207"/>
    </row>
    <row r="476" spans="1:12" ht="39.75" customHeight="1">
      <c r="A476" s="74"/>
      <c r="B476" s="205" t="s">
        <v>1035</v>
      </c>
      <c r="C476" s="205"/>
      <c r="D476" s="205"/>
      <c r="E476" s="76">
        <v>8.3299999999999999E-2</v>
      </c>
      <c r="F476" s="36" t="s">
        <v>1036</v>
      </c>
      <c r="G476" s="205" t="s">
        <v>1037</v>
      </c>
      <c r="H476" s="205"/>
      <c r="I476" s="206">
        <v>28.74</v>
      </c>
      <c r="J476" s="206"/>
      <c r="K476" s="207">
        <v>2.39</v>
      </c>
      <c r="L476" s="207"/>
    </row>
    <row r="477" spans="1:12" ht="30.6" customHeight="1">
      <c r="A477" s="74"/>
      <c r="B477" s="205" t="s">
        <v>1038</v>
      </c>
      <c r="C477" s="205"/>
      <c r="D477" s="205"/>
      <c r="E477" s="76">
        <v>2.5000000000000001E-2</v>
      </c>
      <c r="F477" s="36" t="s">
        <v>1039</v>
      </c>
      <c r="G477" s="205" t="s">
        <v>1040</v>
      </c>
      <c r="H477" s="205"/>
      <c r="I477" s="206">
        <v>417.07</v>
      </c>
      <c r="J477" s="206"/>
      <c r="K477" s="207">
        <v>10.43</v>
      </c>
      <c r="L477" s="207"/>
    </row>
    <row r="478" spans="1:12" ht="15.2" customHeight="1">
      <c r="A478" s="74"/>
      <c r="B478" s="205" t="s">
        <v>1041</v>
      </c>
      <c r="C478" s="205"/>
      <c r="D478" s="205"/>
      <c r="E478" s="76">
        <v>2.92E-2</v>
      </c>
      <c r="F478" s="36" t="s">
        <v>1039</v>
      </c>
      <c r="G478" s="205" t="s">
        <v>1042</v>
      </c>
      <c r="H478" s="205"/>
      <c r="I478" s="206">
        <v>456.1</v>
      </c>
      <c r="J478" s="206"/>
      <c r="K478" s="207">
        <v>13.32</v>
      </c>
      <c r="L478" s="207"/>
    </row>
    <row r="479" spans="1:12" ht="21.4" customHeight="1">
      <c r="A479" s="74"/>
      <c r="B479" s="205" t="s">
        <v>1043</v>
      </c>
      <c r="C479" s="205"/>
      <c r="D479" s="205"/>
      <c r="E479" s="76">
        <v>8.9999999999999998E-4</v>
      </c>
      <c r="F479" s="36" t="s">
        <v>728</v>
      </c>
      <c r="G479" s="205" t="s">
        <v>1044</v>
      </c>
      <c r="H479" s="205"/>
      <c r="I479" s="206">
        <v>12.43</v>
      </c>
      <c r="J479" s="206"/>
      <c r="K479" s="207">
        <v>0.01</v>
      </c>
      <c r="L479" s="207"/>
    </row>
    <row r="480" spans="1:12" ht="21.4" customHeight="1">
      <c r="A480" s="74"/>
      <c r="B480" s="205" t="s">
        <v>1045</v>
      </c>
      <c r="C480" s="205"/>
      <c r="D480" s="205"/>
      <c r="E480" s="76">
        <v>1.1999999999999999E-3</v>
      </c>
      <c r="F480" s="36" t="s">
        <v>744</v>
      </c>
      <c r="G480" s="205" t="s">
        <v>1046</v>
      </c>
      <c r="H480" s="205"/>
      <c r="I480" s="206">
        <v>11.8</v>
      </c>
      <c r="J480" s="206"/>
      <c r="K480" s="210">
        <v>0.01</v>
      </c>
      <c r="L480" s="210"/>
    </row>
    <row r="481" spans="1:12" ht="21.4" customHeight="1">
      <c r="A481" s="74"/>
      <c r="B481" s="74"/>
      <c r="C481" s="74"/>
      <c r="D481" s="74"/>
      <c r="E481" s="74"/>
      <c r="F481" s="74"/>
      <c r="G481" s="208" t="s">
        <v>761</v>
      </c>
      <c r="H481" s="208"/>
      <c r="I481" s="208"/>
      <c r="J481" s="209">
        <v>164.93</v>
      </c>
      <c r="K481" s="209"/>
      <c r="L481" s="209"/>
    </row>
    <row r="482" spans="1:12" ht="39.75" customHeight="1">
      <c r="A482" s="205" t="s">
        <v>1047</v>
      </c>
      <c r="B482" s="205"/>
      <c r="C482" s="36" t="s">
        <v>265</v>
      </c>
      <c r="D482" s="35" t="s">
        <v>157</v>
      </c>
      <c r="E482" s="211" t="s">
        <v>266</v>
      </c>
      <c r="F482" s="211"/>
      <c r="G482" s="211"/>
      <c r="H482" s="211"/>
      <c r="I482" s="211"/>
      <c r="J482" s="211"/>
      <c r="K482" s="75"/>
      <c r="L482" s="75"/>
    </row>
    <row r="483" spans="1:12" ht="39.75" customHeight="1">
      <c r="A483" s="74"/>
      <c r="B483" s="205" t="s">
        <v>1048</v>
      </c>
      <c r="C483" s="205"/>
      <c r="D483" s="205"/>
      <c r="E483" s="76">
        <v>1.2</v>
      </c>
      <c r="F483" s="36" t="s">
        <v>157</v>
      </c>
      <c r="G483" s="205" t="s">
        <v>1049</v>
      </c>
      <c r="H483" s="205"/>
      <c r="I483" s="206">
        <v>5.21</v>
      </c>
      <c r="J483" s="206"/>
      <c r="K483" s="207">
        <v>6.25</v>
      </c>
      <c r="L483" s="207"/>
    </row>
    <row r="484" spans="1:12" ht="15.4" customHeight="1">
      <c r="A484" s="74"/>
      <c r="B484" s="205" t="s">
        <v>719</v>
      </c>
      <c r="C484" s="205"/>
      <c r="D484" s="205"/>
      <c r="E484" s="76">
        <v>0.22</v>
      </c>
      <c r="F484" s="36" t="s">
        <v>581</v>
      </c>
      <c r="G484" s="205" t="s">
        <v>720</v>
      </c>
      <c r="H484" s="205"/>
      <c r="I484" s="206">
        <v>12.53</v>
      </c>
      <c r="J484" s="206"/>
      <c r="K484" s="207">
        <v>2.76</v>
      </c>
      <c r="L484" s="207"/>
    </row>
    <row r="485" spans="1:12" ht="22.15" customHeight="1">
      <c r="A485" s="74"/>
      <c r="B485" s="205" t="s">
        <v>972</v>
      </c>
      <c r="C485" s="205"/>
      <c r="D485" s="205"/>
      <c r="E485" s="76">
        <v>0.22</v>
      </c>
      <c r="F485" s="36" t="s">
        <v>581</v>
      </c>
      <c r="G485" s="205" t="s">
        <v>973</v>
      </c>
      <c r="H485" s="205"/>
      <c r="I485" s="206">
        <v>15.33</v>
      </c>
      <c r="J485" s="206"/>
      <c r="K485" s="207">
        <v>3.37</v>
      </c>
      <c r="L485" s="207"/>
    </row>
    <row r="486" spans="1:12" ht="21.4" customHeight="1">
      <c r="A486" s="74"/>
      <c r="B486" s="205" t="s">
        <v>721</v>
      </c>
      <c r="C486" s="205"/>
      <c r="D486" s="205"/>
      <c r="E486" s="76">
        <v>0.22</v>
      </c>
      <c r="F486" s="36" t="s">
        <v>581</v>
      </c>
      <c r="G486" s="205" t="s">
        <v>722</v>
      </c>
      <c r="H486" s="205"/>
      <c r="I486" s="206">
        <v>12.1</v>
      </c>
      <c r="J486" s="206"/>
      <c r="K486" s="207">
        <v>2.66</v>
      </c>
      <c r="L486" s="207"/>
    </row>
    <row r="487" spans="1:12" ht="21.4" customHeight="1">
      <c r="A487" s="74"/>
      <c r="B487" s="205" t="s">
        <v>1050</v>
      </c>
      <c r="C487" s="205"/>
      <c r="D487" s="205"/>
      <c r="E487" s="76">
        <v>6.0000000000000001E-3</v>
      </c>
      <c r="F487" s="36" t="s">
        <v>86</v>
      </c>
      <c r="G487" s="205" t="s">
        <v>1051</v>
      </c>
      <c r="H487" s="205"/>
      <c r="I487" s="206">
        <v>124.42</v>
      </c>
      <c r="J487" s="206"/>
      <c r="K487" s="210">
        <v>0.75</v>
      </c>
      <c r="L487" s="210"/>
    </row>
    <row r="488" spans="1:12" ht="21.4" customHeight="1">
      <c r="A488" s="74"/>
      <c r="B488" s="74"/>
      <c r="C488" s="74"/>
      <c r="D488" s="74"/>
      <c r="E488" s="74"/>
      <c r="F488" s="74"/>
      <c r="G488" s="208" t="s">
        <v>854</v>
      </c>
      <c r="H488" s="208"/>
      <c r="I488" s="208"/>
      <c r="J488" s="209">
        <v>15.79</v>
      </c>
      <c r="K488" s="209"/>
      <c r="L488" s="209"/>
    </row>
    <row r="489" spans="1:12" ht="21.4" customHeight="1">
      <c r="A489" s="205" t="s">
        <v>1052</v>
      </c>
      <c r="B489" s="205"/>
      <c r="C489" s="36" t="s">
        <v>268</v>
      </c>
      <c r="D489" s="35" t="s">
        <v>157</v>
      </c>
      <c r="E489" s="211" t="s">
        <v>269</v>
      </c>
      <c r="F489" s="211"/>
      <c r="G489" s="211"/>
      <c r="H489" s="211"/>
      <c r="I489" s="211"/>
      <c r="J489" s="211"/>
      <c r="K489" s="75"/>
      <c r="L489" s="75"/>
    </row>
    <row r="490" spans="1:12" ht="39.75" customHeight="1">
      <c r="A490" s="74"/>
      <c r="B490" s="205" t="s">
        <v>719</v>
      </c>
      <c r="C490" s="205"/>
      <c r="D490" s="205"/>
      <c r="E490" s="76">
        <v>0.22</v>
      </c>
      <c r="F490" s="36" t="s">
        <v>581</v>
      </c>
      <c r="G490" s="205" t="s">
        <v>720</v>
      </c>
      <c r="H490" s="205"/>
      <c r="I490" s="206">
        <v>12.53</v>
      </c>
      <c r="J490" s="206"/>
      <c r="K490" s="207">
        <v>2.76</v>
      </c>
      <c r="L490" s="207"/>
    </row>
    <row r="491" spans="1:12" ht="15.4" customHeight="1">
      <c r="A491" s="74"/>
      <c r="B491" s="205" t="s">
        <v>972</v>
      </c>
      <c r="C491" s="205"/>
      <c r="D491" s="205"/>
      <c r="E491" s="76">
        <v>0.22</v>
      </c>
      <c r="F491" s="36" t="s">
        <v>581</v>
      </c>
      <c r="G491" s="205" t="s">
        <v>973</v>
      </c>
      <c r="H491" s="205"/>
      <c r="I491" s="206">
        <v>15.33</v>
      </c>
      <c r="J491" s="206"/>
      <c r="K491" s="207">
        <v>3.37</v>
      </c>
      <c r="L491" s="207"/>
    </row>
    <row r="492" spans="1:12" ht="22.15" customHeight="1">
      <c r="A492" s="74"/>
      <c r="B492" s="205" t="s">
        <v>721</v>
      </c>
      <c r="C492" s="205"/>
      <c r="D492" s="205"/>
      <c r="E492" s="76">
        <v>0.22</v>
      </c>
      <c r="F492" s="36" t="s">
        <v>581</v>
      </c>
      <c r="G492" s="205" t="s">
        <v>722</v>
      </c>
      <c r="H492" s="205"/>
      <c r="I492" s="206">
        <v>12.1</v>
      </c>
      <c r="J492" s="206"/>
      <c r="K492" s="207">
        <v>2.66</v>
      </c>
      <c r="L492" s="207"/>
    </row>
    <row r="493" spans="1:12" ht="21.4" customHeight="1">
      <c r="A493" s="74"/>
      <c r="B493" s="205" t="s">
        <v>1050</v>
      </c>
      <c r="C493" s="205"/>
      <c r="D493" s="205"/>
      <c r="E493" s="76">
        <v>6.0000000000000001E-3</v>
      </c>
      <c r="F493" s="36" t="s">
        <v>86</v>
      </c>
      <c r="G493" s="205" t="s">
        <v>1051</v>
      </c>
      <c r="H493" s="205"/>
      <c r="I493" s="206">
        <v>124.42</v>
      </c>
      <c r="J493" s="206"/>
      <c r="K493" s="207">
        <v>0.75</v>
      </c>
      <c r="L493" s="207"/>
    </row>
    <row r="494" spans="1:12" ht="21.4" customHeight="1">
      <c r="A494" s="74"/>
      <c r="B494" s="205" t="s">
        <v>1053</v>
      </c>
      <c r="C494" s="205"/>
      <c r="D494" s="205"/>
      <c r="E494" s="76">
        <v>1.2</v>
      </c>
      <c r="F494" s="36" t="s">
        <v>157</v>
      </c>
      <c r="G494" s="205" t="s">
        <v>1054</v>
      </c>
      <c r="H494" s="205"/>
      <c r="I494" s="206">
        <v>5.05</v>
      </c>
      <c r="J494" s="206"/>
      <c r="K494" s="210">
        <v>6.06</v>
      </c>
      <c r="L494" s="210"/>
    </row>
    <row r="495" spans="1:12" ht="21.4" customHeight="1">
      <c r="A495" s="74"/>
      <c r="B495" s="74"/>
      <c r="C495" s="74"/>
      <c r="D495" s="74"/>
      <c r="E495" s="74"/>
      <c r="F495" s="74"/>
      <c r="G495" s="208" t="s">
        <v>854</v>
      </c>
      <c r="H495" s="208"/>
      <c r="I495" s="208"/>
      <c r="J495" s="209">
        <v>15.6</v>
      </c>
      <c r="K495" s="209"/>
      <c r="L495" s="209"/>
    </row>
    <row r="496" spans="1:12" ht="39.75" customHeight="1">
      <c r="A496" s="205" t="s">
        <v>1055</v>
      </c>
      <c r="B496" s="205"/>
      <c r="C496" s="36" t="s">
        <v>271</v>
      </c>
      <c r="D496" s="35" t="s">
        <v>157</v>
      </c>
      <c r="E496" s="211" t="s">
        <v>272</v>
      </c>
      <c r="F496" s="211"/>
      <c r="G496" s="211"/>
      <c r="H496" s="211"/>
      <c r="I496" s="211"/>
      <c r="J496" s="211"/>
      <c r="K496" s="75"/>
      <c r="L496" s="75"/>
    </row>
    <row r="497" spans="1:12" ht="21.4" customHeight="1">
      <c r="A497" s="74"/>
      <c r="B497" s="205" t="s">
        <v>719</v>
      </c>
      <c r="C497" s="205"/>
      <c r="D497" s="205"/>
      <c r="E497" s="76">
        <v>0.22</v>
      </c>
      <c r="F497" s="36" t="s">
        <v>581</v>
      </c>
      <c r="G497" s="205" t="s">
        <v>720</v>
      </c>
      <c r="H497" s="205"/>
      <c r="I497" s="206">
        <v>12.53</v>
      </c>
      <c r="J497" s="206"/>
      <c r="K497" s="207">
        <v>2.76</v>
      </c>
      <c r="L497" s="207"/>
    </row>
    <row r="498" spans="1:12" ht="15.4" customHeight="1">
      <c r="A498" s="74"/>
      <c r="B498" s="205" t="s">
        <v>972</v>
      </c>
      <c r="C498" s="205"/>
      <c r="D498" s="205"/>
      <c r="E498" s="76">
        <v>0.22</v>
      </c>
      <c r="F498" s="36" t="s">
        <v>581</v>
      </c>
      <c r="G498" s="205" t="s">
        <v>973</v>
      </c>
      <c r="H498" s="205"/>
      <c r="I498" s="206">
        <v>15.33</v>
      </c>
      <c r="J498" s="206"/>
      <c r="K498" s="207">
        <v>3.37</v>
      </c>
      <c r="L498" s="207"/>
    </row>
    <row r="499" spans="1:12" ht="22.15" customHeight="1">
      <c r="A499" s="74"/>
      <c r="B499" s="205" t="s">
        <v>721</v>
      </c>
      <c r="C499" s="205"/>
      <c r="D499" s="205"/>
      <c r="E499" s="76">
        <v>0.22</v>
      </c>
      <c r="F499" s="36" t="s">
        <v>581</v>
      </c>
      <c r="G499" s="205" t="s">
        <v>722</v>
      </c>
      <c r="H499" s="205"/>
      <c r="I499" s="206">
        <v>12.1</v>
      </c>
      <c r="J499" s="206"/>
      <c r="K499" s="207">
        <v>2.66</v>
      </c>
      <c r="L499" s="207"/>
    </row>
    <row r="500" spans="1:12" ht="21.4" customHeight="1">
      <c r="A500" s="74"/>
      <c r="B500" s="205" t="s">
        <v>1050</v>
      </c>
      <c r="C500" s="205"/>
      <c r="D500" s="205"/>
      <c r="E500" s="76">
        <v>6.0000000000000001E-3</v>
      </c>
      <c r="F500" s="36" t="s">
        <v>86</v>
      </c>
      <c r="G500" s="205" t="s">
        <v>1051</v>
      </c>
      <c r="H500" s="205"/>
      <c r="I500" s="206">
        <v>124.42</v>
      </c>
      <c r="J500" s="206"/>
      <c r="K500" s="207">
        <v>0.75</v>
      </c>
      <c r="L500" s="207"/>
    </row>
    <row r="501" spans="1:12" ht="21.4" customHeight="1">
      <c r="A501" s="74"/>
      <c r="B501" s="205" t="s">
        <v>1056</v>
      </c>
      <c r="C501" s="205"/>
      <c r="D501" s="205"/>
      <c r="E501" s="76">
        <v>1.2</v>
      </c>
      <c r="F501" s="36" t="s">
        <v>157</v>
      </c>
      <c r="G501" s="205" t="s">
        <v>1057</v>
      </c>
      <c r="H501" s="205"/>
      <c r="I501" s="206">
        <v>5.51</v>
      </c>
      <c r="J501" s="206"/>
      <c r="K501" s="210">
        <v>6.61</v>
      </c>
      <c r="L501" s="210"/>
    </row>
    <row r="502" spans="1:12" ht="21.4" customHeight="1">
      <c r="A502" s="74"/>
      <c r="B502" s="74"/>
      <c r="C502" s="74"/>
      <c r="D502" s="74"/>
      <c r="E502" s="74"/>
      <c r="F502" s="74"/>
      <c r="G502" s="208" t="s">
        <v>854</v>
      </c>
      <c r="H502" s="208"/>
      <c r="I502" s="208"/>
      <c r="J502" s="209">
        <v>16.149999999999999</v>
      </c>
      <c r="K502" s="209"/>
      <c r="L502" s="209"/>
    </row>
    <row r="503" spans="1:12" ht="39.75" customHeight="1">
      <c r="A503" s="205" t="s">
        <v>1058</v>
      </c>
      <c r="B503" s="205"/>
      <c r="C503" s="36" t="s">
        <v>274</v>
      </c>
      <c r="D503" s="35" t="s">
        <v>157</v>
      </c>
      <c r="E503" s="211" t="s">
        <v>275</v>
      </c>
      <c r="F503" s="211"/>
      <c r="G503" s="211"/>
      <c r="H503" s="211"/>
      <c r="I503" s="211"/>
      <c r="J503" s="211"/>
      <c r="K503" s="75"/>
      <c r="L503" s="75"/>
    </row>
    <row r="504" spans="1:12" ht="21.4" customHeight="1">
      <c r="A504" s="74"/>
      <c r="B504" s="205" t="s">
        <v>719</v>
      </c>
      <c r="C504" s="205"/>
      <c r="D504" s="205"/>
      <c r="E504" s="76">
        <v>0.22</v>
      </c>
      <c r="F504" s="36" t="s">
        <v>581</v>
      </c>
      <c r="G504" s="205" t="s">
        <v>720</v>
      </c>
      <c r="H504" s="205"/>
      <c r="I504" s="206">
        <v>12.53</v>
      </c>
      <c r="J504" s="206"/>
      <c r="K504" s="207">
        <v>2.76</v>
      </c>
      <c r="L504" s="207"/>
    </row>
    <row r="505" spans="1:12" ht="15.4" customHeight="1">
      <c r="A505" s="74"/>
      <c r="B505" s="205" t="s">
        <v>972</v>
      </c>
      <c r="C505" s="205"/>
      <c r="D505" s="205"/>
      <c r="E505" s="76">
        <v>0.22</v>
      </c>
      <c r="F505" s="36" t="s">
        <v>581</v>
      </c>
      <c r="G505" s="205" t="s">
        <v>973</v>
      </c>
      <c r="H505" s="205"/>
      <c r="I505" s="206">
        <v>15.33</v>
      </c>
      <c r="J505" s="206"/>
      <c r="K505" s="207">
        <v>3.37</v>
      </c>
      <c r="L505" s="207"/>
    </row>
    <row r="506" spans="1:12" ht="22.15" customHeight="1">
      <c r="A506" s="74"/>
      <c r="B506" s="205" t="s">
        <v>721</v>
      </c>
      <c r="C506" s="205"/>
      <c r="D506" s="205"/>
      <c r="E506" s="76">
        <v>0.22</v>
      </c>
      <c r="F506" s="36" t="s">
        <v>581</v>
      </c>
      <c r="G506" s="205" t="s">
        <v>722</v>
      </c>
      <c r="H506" s="205"/>
      <c r="I506" s="206">
        <v>12.1</v>
      </c>
      <c r="J506" s="206"/>
      <c r="K506" s="207">
        <v>2.66</v>
      </c>
      <c r="L506" s="207"/>
    </row>
    <row r="507" spans="1:12" ht="21.4" customHeight="1">
      <c r="A507" s="74"/>
      <c r="B507" s="205" t="s">
        <v>1050</v>
      </c>
      <c r="C507" s="205"/>
      <c r="D507" s="205"/>
      <c r="E507" s="76">
        <v>6.0000000000000001E-3</v>
      </c>
      <c r="F507" s="36" t="s">
        <v>86</v>
      </c>
      <c r="G507" s="205" t="s">
        <v>1051</v>
      </c>
      <c r="H507" s="205"/>
      <c r="I507" s="206">
        <v>124.42</v>
      </c>
      <c r="J507" s="206"/>
      <c r="K507" s="207">
        <v>0.75</v>
      </c>
      <c r="L507" s="207"/>
    </row>
    <row r="508" spans="1:12" ht="21.4" customHeight="1">
      <c r="A508" s="74"/>
      <c r="B508" s="205" t="s">
        <v>1056</v>
      </c>
      <c r="C508" s="205"/>
      <c r="D508" s="205"/>
      <c r="E508" s="76">
        <v>1.2</v>
      </c>
      <c r="F508" s="36" t="s">
        <v>157</v>
      </c>
      <c r="G508" s="205" t="s">
        <v>1057</v>
      </c>
      <c r="H508" s="205"/>
      <c r="I508" s="206">
        <v>5.51</v>
      </c>
      <c r="J508" s="206"/>
      <c r="K508" s="210">
        <v>6.61</v>
      </c>
      <c r="L508" s="210"/>
    </row>
    <row r="509" spans="1:12" ht="21.4" customHeight="1">
      <c r="A509" s="74"/>
      <c r="B509" s="74"/>
      <c r="C509" s="74"/>
      <c r="D509" s="74"/>
      <c r="E509" s="74"/>
      <c r="F509" s="74"/>
      <c r="G509" s="208" t="s">
        <v>854</v>
      </c>
      <c r="H509" s="208"/>
      <c r="I509" s="208"/>
      <c r="J509" s="209">
        <v>16.149999999999999</v>
      </c>
      <c r="K509" s="209"/>
      <c r="L509" s="209"/>
    </row>
    <row r="510" spans="1:12" ht="39.75" customHeight="1">
      <c r="A510" s="205" t="s">
        <v>1059</v>
      </c>
      <c r="B510" s="205"/>
      <c r="C510" s="36" t="s">
        <v>277</v>
      </c>
      <c r="D510" s="35" t="s">
        <v>157</v>
      </c>
      <c r="E510" s="211" t="s">
        <v>278</v>
      </c>
      <c r="F510" s="211"/>
      <c r="G510" s="211"/>
      <c r="H510" s="211"/>
      <c r="I510" s="211"/>
      <c r="J510" s="211"/>
      <c r="K510" s="75"/>
      <c r="L510" s="75"/>
    </row>
    <row r="511" spans="1:12" ht="21.4" customHeight="1">
      <c r="A511" s="74"/>
      <c r="B511" s="205" t="s">
        <v>719</v>
      </c>
      <c r="C511" s="205"/>
      <c r="D511" s="205"/>
      <c r="E511" s="76">
        <v>0.22</v>
      </c>
      <c r="F511" s="36" t="s">
        <v>581</v>
      </c>
      <c r="G511" s="205" t="s">
        <v>720</v>
      </c>
      <c r="H511" s="205"/>
      <c r="I511" s="206">
        <v>12.53</v>
      </c>
      <c r="J511" s="206"/>
      <c r="K511" s="207">
        <v>2.76</v>
      </c>
      <c r="L511" s="207"/>
    </row>
    <row r="512" spans="1:12" ht="15.4" customHeight="1">
      <c r="A512" s="74"/>
      <c r="B512" s="205" t="s">
        <v>972</v>
      </c>
      <c r="C512" s="205"/>
      <c r="D512" s="205"/>
      <c r="E512" s="76">
        <v>0.22</v>
      </c>
      <c r="F512" s="36" t="s">
        <v>581</v>
      </c>
      <c r="G512" s="205" t="s">
        <v>973</v>
      </c>
      <c r="H512" s="205"/>
      <c r="I512" s="206">
        <v>15.33</v>
      </c>
      <c r="J512" s="206"/>
      <c r="K512" s="207">
        <v>3.37</v>
      </c>
      <c r="L512" s="207"/>
    </row>
    <row r="513" spans="1:12" ht="22.15" customHeight="1">
      <c r="A513" s="74"/>
      <c r="B513" s="205" t="s">
        <v>721</v>
      </c>
      <c r="C513" s="205"/>
      <c r="D513" s="205"/>
      <c r="E513" s="76">
        <v>0.22</v>
      </c>
      <c r="F513" s="36" t="s">
        <v>581</v>
      </c>
      <c r="G513" s="205" t="s">
        <v>722</v>
      </c>
      <c r="H513" s="205"/>
      <c r="I513" s="206">
        <v>12.1</v>
      </c>
      <c r="J513" s="206"/>
      <c r="K513" s="207">
        <v>2.66</v>
      </c>
      <c r="L513" s="207"/>
    </row>
    <row r="514" spans="1:12" ht="21.4" customHeight="1">
      <c r="A514" s="74"/>
      <c r="B514" s="205" t="s">
        <v>1050</v>
      </c>
      <c r="C514" s="205"/>
      <c r="D514" s="205"/>
      <c r="E514" s="76">
        <v>6.0000000000000001E-3</v>
      </c>
      <c r="F514" s="36" t="s">
        <v>86</v>
      </c>
      <c r="G514" s="205" t="s">
        <v>1051</v>
      </c>
      <c r="H514" s="205"/>
      <c r="I514" s="206">
        <v>124.42</v>
      </c>
      <c r="J514" s="206"/>
      <c r="K514" s="207">
        <v>0.75</v>
      </c>
      <c r="L514" s="207"/>
    </row>
    <row r="515" spans="1:12" ht="21.4" customHeight="1">
      <c r="A515" s="74"/>
      <c r="B515" s="205" t="s">
        <v>1060</v>
      </c>
      <c r="C515" s="205"/>
      <c r="D515" s="205"/>
      <c r="E515" s="76">
        <v>1.2</v>
      </c>
      <c r="F515" s="36" t="s">
        <v>157</v>
      </c>
      <c r="G515" s="205" t="s">
        <v>1061</v>
      </c>
      <c r="H515" s="205"/>
      <c r="I515" s="206">
        <v>5.08</v>
      </c>
      <c r="J515" s="206"/>
      <c r="K515" s="210">
        <v>6.1</v>
      </c>
      <c r="L515" s="210"/>
    </row>
    <row r="516" spans="1:12" ht="21.4" customHeight="1">
      <c r="A516" s="74"/>
      <c r="B516" s="74"/>
      <c r="C516" s="74"/>
      <c r="D516" s="74"/>
      <c r="E516" s="74"/>
      <c r="F516" s="74"/>
      <c r="G516" s="208" t="s">
        <v>854</v>
      </c>
      <c r="H516" s="208"/>
      <c r="I516" s="208"/>
      <c r="J516" s="209">
        <v>15.64</v>
      </c>
      <c r="K516" s="209"/>
      <c r="L516" s="209"/>
    </row>
    <row r="517" spans="1:12" ht="39.75" customHeight="1">
      <c r="A517" s="205" t="s">
        <v>1062</v>
      </c>
      <c r="B517" s="205"/>
      <c r="C517" s="36" t="s">
        <v>280</v>
      </c>
      <c r="D517" s="35" t="s">
        <v>157</v>
      </c>
      <c r="E517" s="211" t="s">
        <v>281</v>
      </c>
      <c r="F517" s="211"/>
      <c r="G517" s="211"/>
      <c r="H517" s="211"/>
      <c r="I517" s="211"/>
      <c r="J517" s="211"/>
      <c r="K517" s="75"/>
      <c r="L517" s="75"/>
    </row>
    <row r="518" spans="1:12" ht="21.4" customHeight="1">
      <c r="A518" s="74"/>
      <c r="B518" s="205" t="s">
        <v>719</v>
      </c>
      <c r="C518" s="205"/>
      <c r="D518" s="205"/>
      <c r="E518" s="76">
        <v>0.22</v>
      </c>
      <c r="F518" s="36" t="s">
        <v>581</v>
      </c>
      <c r="G518" s="205" t="s">
        <v>720</v>
      </c>
      <c r="H518" s="205"/>
      <c r="I518" s="206">
        <v>12.53</v>
      </c>
      <c r="J518" s="206"/>
      <c r="K518" s="207">
        <v>2.76</v>
      </c>
      <c r="L518" s="207"/>
    </row>
    <row r="519" spans="1:12" ht="15.4" customHeight="1">
      <c r="A519" s="74"/>
      <c r="B519" s="205" t="s">
        <v>972</v>
      </c>
      <c r="C519" s="205"/>
      <c r="D519" s="205"/>
      <c r="E519" s="76">
        <v>0.22</v>
      </c>
      <c r="F519" s="36" t="s">
        <v>581</v>
      </c>
      <c r="G519" s="205" t="s">
        <v>973</v>
      </c>
      <c r="H519" s="205"/>
      <c r="I519" s="206">
        <v>15.33</v>
      </c>
      <c r="J519" s="206"/>
      <c r="K519" s="207">
        <v>3.37</v>
      </c>
      <c r="L519" s="207"/>
    </row>
    <row r="520" spans="1:12" ht="22.15" customHeight="1">
      <c r="A520" s="74"/>
      <c r="B520" s="205" t="s">
        <v>721</v>
      </c>
      <c r="C520" s="205"/>
      <c r="D520" s="205"/>
      <c r="E520" s="76">
        <v>0.22</v>
      </c>
      <c r="F520" s="36" t="s">
        <v>581</v>
      </c>
      <c r="G520" s="205" t="s">
        <v>722</v>
      </c>
      <c r="H520" s="205"/>
      <c r="I520" s="206">
        <v>12.1</v>
      </c>
      <c r="J520" s="206"/>
      <c r="K520" s="207">
        <v>2.66</v>
      </c>
      <c r="L520" s="207"/>
    </row>
    <row r="521" spans="1:12" ht="21.4" customHeight="1">
      <c r="A521" s="74"/>
      <c r="B521" s="205" t="s">
        <v>1050</v>
      </c>
      <c r="C521" s="205"/>
      <c r="D521" s="205"/>
      <c r="E521" s="76">
        <v>6.0000000000000001E-3</v>
      </c>
      <c r="F521" s="36" t="s">
        <v>86</v>
      </c>
      <c r="G521" s="205" t="s">
        <v>1051</v>
      </c>
      <c r="H521" s="205"/>
      <c r="I521" s="206">
        <v>124.42</v>
      </c>
      <c r="J521" s="206"/>
      <c r="K521" s="207">
        <v>0.75</v>
      </c>
      <c r="L521" s="207"/>
    </row>
    <row r="522" spans="1:12" ht="21.4" customHeight="1">
      <c r="A522" s="74"/>
      <c r="B522" s="205" t="s">
        <v>1060</v>
      </c>
      <c r="C522" s="205"/>
      <c r="D522" s="205"/>
      <c r="E522" s="76">
        <v>1.2</v>
      </c>
      <c r="F522" s="36" t="s">
        <v>157</v>
      </c>
      <c r="G522" s="205" t="s">
        <v>1061</v>
      </c>
      <c r="H522" s="205"/>
      <c r="I522" s="206">
        <v>5.08</v>
      </c>
      <c r="J522" s="206"/>
      <c r="K522" s="210">
        <v>6.1</v>
      </c>
      <c r="L522" s="210"/>
    </row>
    <row r="523" spans="1:12" ht="21.4" customHeight="1">
      <c r="A523" s="74"/>
      <c r="B523" s="74"/>
      <c r="C523" s="74"/>
      <c r="D523" s="74"/>
      <c r="E523" s="74"/>
      <c r="F523" s="74"/>
      <c r="G523" s="208" t="s">
        <v>854</v>
      </c>
      <c r="H523" s="208"/>
      <c r="I523" s="208"/>
      <c r="J523" s="209">
        <v>15.64</v>
      </c>
      <c r="K523" s="209"/>
      <c r="L523" s="209"/>
    </row>
    <row r="524" spans="1:12" ht="39.75" customHeight="1">
      <c r="A524" s="205" t="s">
        <v>1063</v>
      </c>
      <c r="B524" s="205"/>
      <c r="C524" s="36" t="s">
        <v>283</v>
      </c>
      <c r="D524" s="35" t="s">
        <v>157</v>
      </c>
      <c r="E524" s="211" t="s">
        <v>284</v>
      </c>
      <c r="F524" s="211"/>
      <c r="G524" s="211"/>
      <c r="H524" s="211"/>
      <c r="I524" s="211"/>
      <c r="J524" s="211"/>
      <c r="K524" s="75"/>
      <c r="L524" s="75"/>
    </row>
    <row r="525" spans="1:12" ht="21.4" customHeight="1">
      <c r="A525" s="74"/>
      <c r="B525" s="205" t="s">
        <v>719</v>
      </c>
      <c r="C525" s="205"/>
      <c r="D525" s="205"/>
      <c r="E525" s="76">
        <v>0.22</v>
      </c>
      <c r="F525" s="36" t="s">
        <v>581</v>
      </c>
      <c r="G525" s="205" t="s">
        <v>720</v>
      </c>
      <c r="H525" s="205"/>
      <c r="I525" s="206">
        <v>12.53</v>
      </c>
      <c r="J525" s="206"/>
      <c r="K525" s="207">
        <v>2.76</v>
      </c>
      <c r="L525" s="207"/>
    </row>
    <row r="526" spans="1:12" ht="15.4" customHeight="1">
      <c r="A526" s="74"/>
      <c r="B526" s="205" t="s">
        <v>972</v>
      </c>
      <c r="C526" s="205"/>
      <c r="D526" s="205"/>
      <c r="E526" s="76">
        <v>0.22</v>
      </c>
      <c r="F526" s="36" t="s">
        <v>581</v>
      </c>
      <c r="G526" s="205" t="s">
        <v>973</v>
      </c>
      <c r="H526" s="205"/>
      <c r="I526" s="206">
        <v>15.33</v>
      </c>
      <c r="J526" s="206"/>
      <c r="K526" s="207">
        <v>3.37</v>
      </c>
      <c r="L526" s="207"/>
    </row>
    <row r="527" spans="1:12" ht="22.15" customHeight="1">
      <c r="A527" s="74"/>
      <c r="B527" s="205" t="s">
        <v>721</v>
      </c>
      <c r="C527" s="205"/>
      <c r="D527" s="205"/>
      <c r="E527" s="76">
        <v>0.22</v>
      </c>
      <c r="F527" s="36" t="s">
        <v>581</v>
      </c>
      <c r="G527" s="205" t="s">
        <v>722</v>
      </c>
      <c r="H527" s="205"/>
      <c r="I527" s="206">
        <v>12.1</v>
      </c>
      <c r="J527" s="206"/>
      <c r="K527" s="207">
        <v>2.66</v>
      </c>
      <c r="L527" s="207"/>
    </row>
    <row r="528" spans="1:12" ht="21.4" customHeight="1">
      <c r="A528" s="74"/>
      <c r="B528" s="205" t="s">
        <v>1050</v>
      </c>
      <c r="C528" s="205"/>
      <c r="D528" s="205"/>
      <c r="E528" s="76">
        <v>6.0000000000000001E-3</v>
      </c>
      <c r="F528" s="36" t="s">
        <v>86</v>
      </c>
      <c r="G528" s="205" t="s">
        <v>1051</v>
      </c>
      <c r="H528" s="205"/>
      <c r="I528" s="206">
        <v>124.42</v>
      </c>
      <c r="J528" s="206"/>
      <c r="K528" s="207">
        <v>0.75</v>
      </c>
      <c r="L528" s="207"/>
    </row>
    <row r="529" spans="1:12" ht="21.4" customHeight="1">
      <c r="A529" s="74"/>
      <c r="B529" s="205" t="s">
        <v>1056</v>
      </c>
      <c r="C529" s="205"/>
      <c r="D529" s="205"/>
      <c r="E529" s="76">
        <v>1.2</v>
      </c>
      <c r="F529" s="36" t="s">
        <v>157</v>
      </c>
      <c r="G529" s="205" t="s">
        <v>1057</v>
      </c>
      <c r="H529" s="205"/>
      <c r="I529" s="206">
        <v>5.51</v>
      </c>
      <c r="J529" s="206"/>
      <c r="K529" s="210">
        <v>6.61</v>
      </c>
      <c r="L529" s="210"/>
    </row>
    <row r="530" spans="1:12" ht="21.4" customHeight="1">
      <c r="A530" s="74"/>
      <c r="B530" s="74"/>
      <c r="C530" s="74"/>
      <c r="D530" s="74"/>
      <c r="E530" s="74"/>
      <c r="F530" s="74"/>
      <c r="G530" s="208" t="s">
        <v>854</v>
      </c>
      <c r="H530" s="208"/>
      <c r="I530" s="208"/>
      <c r="J530" s="209">
        <v>16.149999999999999</v>
      </c>
      <c r="K530" s="209"/>
      <c r="L530" s="209"/>
    </row>
    <row r="531" spans="1:12" ht="39.75" customHeight="1">
      <c r="A531" s="205" t="s">
        <v>1064</v>
      </c>
      <c r="B531" s="205"/>
      <c r="C531" s="36" t="s">
        <v>286</v>
      </c>
      <c r="D531" s="35" t="s">
        <v>157</v>
      </c>
      <c r="E531" s="211" t="s">
        <v>287</v>
      </c>
      <c r="F531" s="211"/>
      <c r="G531" s="211"/>
      <c r="H531" s="211"/>
      <c r="I531" s="211"/>
      <c r="J531" s="211"/>
      <c r="K531" s="75"/>
      <c r="L531" s="75"/>
    </row>
    <row r="532" spans="1:12" ht="21.4" customHeight="1">
      <c r="A532" s="74"/>
      <c r="B532" s="205" t="s">
        <v>719</v>
      </c>
      <c r="C532" s="205"/>
      <c r="D532" s="205"/>
      <c r="E532" s="76">
        <v>0.22</v>
      </c>
      <c r="F532" s="36" t="s">
        <v>581</v>
      </c>
      <c r="G532" s="205" t="s">
        <v>720</v>
      </c>
      <c r="H532" s="205"/>
      <c r="I532" s="206">
        <v>12.53</v>
      </c>
      <c r="J532" s="206"/>
      <c r="K532" s="207">
        <v>2.76</v>
      </c>
      <c r="L532" s="207"/>
    </row>
    <row r="533" spans="1:12" ht="15.4" customHeight="1">
      <c r="A533" s="74"/>
      <c r="B533" s="205" t="s">
        <v>972</v>
      </c>
      <c r="C533" s="205"/>
      <c r="D533" s="205"/>
      <c r="E533" s="76">
        <v>0.22</v>
      </c>
      <c r="F533" s="36" t="s">
        <v>581</v>
      </c>
      <c r="G533" s="205" t="s">
        <v>973</v>
      </c>
      <c r="H533" s="205"/>
      <c r="I533" s="206">
        <v>15.33</v>
      </c>
      <c r="J533" s="206"/>
      <c r="K533" s="207">
        <v>3.37</v>
      </c>
      <c r="L533" s="207"/>
    </row>
    <row r="534" spans="1:12" ht="15.4" customHeight="1">
      <c r="A534" s="74"/>
      <c r="B534" s="205" t="s">
        <v>721</v>
      </c>
      <c r="C534" s="205"/>
      <c r="D534" s="205"/>
      <c r="E534" s="76">
        <v>0.22</v>
      </c>
      <c r="F534" s="36" t="s">
        <v>581</v>
      </c>
      <c r="G534" s="205" t="s">
        <v>722</v>
      </c>
      <c r="H534" s="205"/>
      <c r="I534" s="206">
        <v>12.1</v>
      </c>
      <c r="J534" s="206"/>
      <c r="K534" s="207">
        <v>2.66</v>
      </c>
      <c r="L534" s="207"/>
    </row>
    <row r="535" spans="1:12" ht="21.4" customHeight="1">
      <c r="A535" s="74"/>
      <c r="B535" s="205" t="s">
        <v>1050</v>
      </c>
      <c r="C535" s="205"/>
      <c r="D535" s="205"/>
      <c r="E535" s="76">
        <v>6.0000000000000001E-3</v>
      </c>
      <c r="F535" s="36" t="s">
        <v>86</v>
      </c>
      <c r="G535" s="205" t="s">
        <v>1051</v>
      </c>
      <c r="H535" s="205"/>
      <c r="I535" s="206">
        <v>124.42</v>
      </c>
      <c r="J535" s="206"/>
      <c r="K535" s="207">
        <v>0.75</v>
      </c>
      <c r="L535" s="207"/>
    </row>
    <row r="536" spans="1:12" ht="21.4" customHeight="1">
      <c r="A536" s="74"/>
      <c r="B536" s="205" t="s">
        <v>1065</v>
      </c>
      <c r="C536" s="205"/>
      <c r="D536" s="205"/>
      <c r="E536" s="76">
        <v>1.1000000000000001</v>
      </c>
      <c r="F536" s="36" t="s">
        <v>157</v>
      </c>
      <c r="G536" s="205" t="s">
        <v>1066</v>
      </c>
      <c r="H536" s="205"/>
      <c r="I536" s="206">
        <v>5.14</v>
      </c>
      <c r="J536" s="206"/>
      <c r="K536" s="210">
        <v>5.65</v>
      </c>
      <c r="L536" s="210"/>
    </row>
    <row r="537" spans="1:12" ht="21.4" customHeight="1">
      <c r="A537" s="74"/>
      <c r="B537" s="74"/>
      <c r="C537" s="74"/>
      <c r="D537" s="74"/>
      <c r="E537" s="74"/>
      <c r="F537" s="74"/>
      <c r="G537" s="208" t="s">
        <v>854</v>
      </c>
      <c r="H537" s="208"/>
      <c r="I537" s="208"/>
      <c r="J537" s="209">
        <v>15.19</v>
      </c>
      <c r="K537" s="209"/>
      <c r="L537" s="209"/>
    </row>
    <row r="538" spans="1:12" ht="39.75" customHeight="1">
      <c r="A538" s="205" t="s">
        <v>1067</v>
      </c>
      <c r="B538" s="205"/>
      <c r="C538" s="36" t="s">
        <v>289</v>
      </c>
      <c r="D538" s="35" t="s">
        <v>157</v>
      </c>
      <c r="E538" s="211" t="s">
        <v>290</v>
      </c>
      <c r="F538" s="211"/>
      <c r="G538" s="211"/>
      <c r="H538" s="211"/>
      <c r="I538" s="211"/>
      <c r="J538" s="211"/>
      <c r="K538" s="75"/>
      <c r="L538" s="75"/>
    </row>
    <row r="539" spans="1:12" ht="15.2" customHeight="1">
      <c r="A539" s="74"/>
      <c r="B539" s="205" t="s">
        <v>719</v>
      </c>
      <c r="C539" s="205"/>
      <c r="D539" s="205"/>
      <c r="E539" s="76">
        <v>0.22</v>
      </c>
      <c r="F539" s="36" t="s">
        <v>581</v>
      </c>
      <c r="G539" s="205" t="s">
        <v>720</v>
      </c>
      <c r="H539" s="205"/>
      <c r="I539" s="206">
        <v>12.53</v>
      </c>
      <c r="J539" s="206"/>
      <c r="K539" s="207">
        <v>2.76</v>
      </c>
      <c r="L539" s="207"/>
    </row>
    <row r="540" spans="1:12" ht="15.4" customHeight="1">
      <c r="A540" s="74"/>
      <c r="B540" s="205" t="s">
        <v>972</v>
      </c>
      <c r="C540" s="205"/>
      <c r="D540" s="205"/>
      <c r="E540" s="76">
        <v>0.22</v>
      </c>
      <c r="F540" s="36" t="s">
        <v>581</v>
      </c>
      <c r="G540" s="205" t="s">
        <v>973</v>
      </c>
      <c r="H540" s="205"/>
      <c r="I540" s="206">
        <v>15.33</v>
      </c>
      <c r="J540" s="206"/>
      <c r="K540" s="207">
        <v>3.37</v>
      </c>
      <c r="L540" s="207"/>
    </row>
    <row r="541" spans="1:12" ht="22.15" customHeight="1">
      <c r="A541" s="74"/>
      <c r="B541" s="205" t="s">
        <v>721</v>
      </c>
      <c r="C541" s="205"/>
      <c r="D541" s="205"/>
      <c r="E541" s="76">
        <v>0.22</v>
      </c>
      <c r="F541" s="36" t="s">
        <v>581</v>
      </c>
      <c r="G541" s="205" t="s">
        <v>722</v>
      </c>
      <c r="H541" s="205"/>
      <c r="I541" s="206">
        <v>12.1</v>
      </c>
      <c r="J541" s="206"/>
      <c r="K541" s="207">
        <v>2.66</v>
      </c>
      <c r="L541" s="207"/>
    </row>
    <row r="542" spans="1:12" ht="21.4" customHeight="1">
      <c r="A542" s="74"/>
      <c r="B542" s="205" t="s">
        <v>1050</v>
      </c>
      <c r="C542" s="205"/>
      <c r="D542" s="205"/>
      <c r="E542" s="76">
        <v>6.0000000000000001E-3</v>
      </c>
      <c r="F542" s="36" t="s">
        <v>86</v>
      </c>
      <c r="G542" s="205" t="s">
        <v>1051</v>
      </c>
      <c r="H542" s="205"/>
      <c r="I542" s="206">
        <v>124.42</v>
      </c>
      <c r="J542" s="206"/>
      <c r="K542" s="207">
        <v>0.75</v>
      </c>
      <c r="L542" s="207"/>
    </row>
    <row r="543" spans="1:12" ht="21.4" customHeight="1">
      <c r="A543" s="74"/>
      <c r="B543" s="205" t="s">
        <v>1068</v>
      </c>
      <c r="C543" s="205"/>
      <c r="D543" s="205"/>
      <c r="E543" s="76">
        <v>1.2</v>
      </c>
      <c r="F543" s="36" t="s">
        <v>157</v>
      </c>
      <c r="G543" s="205" t="s">
        <v>1069</v>
      </c>
      <c r="H543" s="205"/>
      <c r="I543" s="206">
        <v>4.82</v>
      </c>
      <c r="J543" s="206"/>
      <c r="K543" s="210">
        <v>5.78</v>
      </c>
      <c r="L543" s="210"/>
    </row>
    <row r="544" spans="1:12" ht="21.4" customHeight="1">
      <c r="A544" s="74"/>
      <c r="B544" s="74"/>
      <c r="C544" s="74"/>
      <c r="D544" s="74"/>
      <c r="E544" s="74"/>
      <c r="F544" s="74"/>
      <c r="G544" s="208" t="s">
        <v>854</v>
      </c>
      <c r="H544" s="208"/>
      <c r="I544" s="208"/>
      <c r="J544" s="209">
        <v>15.32</v>
      </c>
      <c r="K544" s="209"/>
      <c r="L544" s="209"/>
    </row>
    <row r="545" spans="1:12" ht="39.75" customHeight="1">
      <c r="A545" s="205" t="s">
        <v>1070</v>
      </c>
      <c r="B545" s="205"/>
      <c r="C545" s="36" t="s">
        <v>292</v>
      </c>
      <c r="D545" s="35" t="s">
        <v>157</v>
      </c>
      <c r="E545" s="211" t="s">
        <v>293</v>
      </c>
      <c r="F545" s="211"/>
      <c r="G545" s="211"/>
      <c r="H545" s="211"/>
      <c r="I545" s="211"/>
      <c r="J545" s="211"/>
      <c r="K545" s="75"/>
      <c r="L545" s="75"/>
    </row>
    <row r="546" spans="1:12" ht="15.2" customHeight="1">
      <c r="A546" s="74"/>
      <c r="B546" s="205" t="s">
        <v>719</v>
      </c>
      <c r="C546" s="205"/>
      <c r="D546" s="205"/>
      <c r="E546" s="76">
        <v>0.22</v>
      </c>
      <c r="F546" s="36" t="s">
        <v>581</v>
      </c>
      <c r="G546" s="205" t="s">
        <v>720</v>
      </c>
      <c r="H546" s="205"/>
      <c r="I546" s="206">
        <v>12.53</v>
      </c>
      <c r="J546" s="206"/>
      <c r="K546" s="207">
        <v>2.76</v>
      </c>
      <c r="L546" s="207"/>
    </row>
    <row r="547" spans="1:12" ht="15.4" customHeight="1">
      <c r="A547" s="74"/>
      <c r="B547" s="205" t="s">
        <v>972</v>
      </c>
      <c r="C547" s="205"/>
      <c r="D547" s="205"/>
      <c r="E547" s="76">
        <v>0.22</v>
      </c>
      <c r="F547" s="36" t="s">
        <v>581</v>
      </c>
      <c r="G547" s="205" t="s">
        <v>973</v>
      </c>
      <c r="H547" s="205"/>
      <c r="I547" s="206">
        <v>15.33</v>
      </c>
      <c r="J547" s="206"/>
      <c r="K547" s="207">
        <v>3.37</v>
      </c>
      <c r="L547" s="207"/>
    </row>
    <row r="548" spans="1:12" ht="22.15" customHeight="1">
      <c r="A548" s="74"/>
      <c r="B548" s="205" t="s">
        <v>721</v>
      </c>
      <c r="C548" s="205"/>
      <c r="D548" s="205"/>
      <c r="E548" s="76">
        <v>0.22</v>
      </c>
      <c r="F548" s="36" t="s">
        <v>581</v>
      </c>
      <c r="G548" s="205" t="s">
        <v>722</v>
      </c>
      <c r="H548" s="205"/>
      <c r="I548" s="206">
        <v>12.1</v>
      </c>
      <c r="J548" s="206"/>
      <c r="K548" s="207">
        <v>2.66</v>
      </c>
      <c r="L548" s="207"/>
    </row>
    <row r="549" spans="1:12" ht="21.4" customHeight="1">
      <c r="A549" s="74"/>
      <c r="B549" s="205" t="s">
        <v>1050</v>
      </c>
      <c r="C549" s="205"/>
      <c r="D549" s="205"/>
      <c r="E549" s="76">
        <v>6.0000000000000001E-3</v>
      </c>
      <c r="F549" s="36" t="s">
        <v>86</v>
      </c>
      <c r="G549" s="205" t="s">
        <v>1051</v>
      </c>
      <c r="H549" s="205"/>
      <c r="I549" s="206">
        <v>124.42</v>
      </c>
      <c r="J549" s="206"/>
      <c r="K549" s="207">
        <v>0.75</v>
      </c>
      <c r="L549" s="207"/>
    </row>
    <row r="550" spans="1:12" ht="21.4" customHeight="1">
      <c r="A550" s="74"/>
      <c r="B550" s="205" t="s">
        <v>1071</v>
      </c>
      <c r="C550" s="205"/>
      <c r="D550" s="205"/>
      <c r="E550" s="76">
        <v>1.2</v>
      </c>
      <c r="F550" s="36" t="s">
        <v>157</v>
      </c>
      <c r="G550" s="205" t="s">
        <v>1072</v>
      </c>
      <c r="H550" s="205"/>
      <c r="I550" s="206">
        <v>6.13</v>
      </c>
      <c r="J550" s="206"/>
      <c r="K550" s="210">
        <v>7.36</v>
      </c>
      <c r="L550" s="210"/>
    </row>
    <row r="551" spans="1:12" ht="21.4" customHeight="1">
      <c r="A551" s="74"/>
      <c r="B551" s="74"/>
      <c r="C551" s="74"/>
      <c r="D551" s="74"/>
      <c r="E551" s="74"/>
      <c r="F551" s="74"/>
      <c r="G551" s="208" t="s">
        <v>854</v>
      </c>
      <c r="H551" s="208"/>
      <c r="I551" s="208"/>
      <c r="J551" s="209">
        <v>16.899999999999999</v>
      </c>
      <c r="K551" s="209"/>
      <c r="L551" s="209"/>
    </row>
    <row r="552" spans="1:12" ht="39.75" customHeight="1">
      <c r="A552" s="205" t="s">
        <v>1073</v>
      </c>
      <c r="B552" s="205"/>
      <c r="C552" s="36" t="s">
        <v>295</v>
      </c>
      <c r="D552" s="35" t="s">
        <v>157</v>
      </c>
      <c r="E552" s="211" t="s">
        <v>296</v>
      </c>
      <c r="F552" s="211"/>
      <c r="G552" s="211"/>
      <c r="H552" s="211"/>
      <c r="I552" s="211"/>
      <c r="J552" s="211"/>
      <c r="K552" s="75"/>
      <c r="L552" s="75"/>
    </row>
    <row r="553" spans="1:12" ht="15.2" customHeight="1">
      <c r="A553" s="74"/>
      <c r="B553" s="205" t="s">
        <v>719</v>
      </c>
      <c r="C553" s="205"/>
      <c r="D553" s="205"/>
      <c r="E553" s="76">
        <v>0.22</v>
      </c>
      <c r="F553" s="36" t="s">
        <v>581</v>
      </c>
      <c r="G553" s="205" t="s">
        <v>720</v>
      </c>
      <c r="H553" s="205"/>
      <c r="I553" s="206">
        <v>12.53</v>
      </c>
      <c r="J553" s="206"/>
      <c r="K553" s="207">
        <v>2.76</v>
      </c>
      <c r="L553" s="207"/>
    </row>
    <row r="554" spans="1:12" ht="15.4" customHeight="1">
      <c r="A554" s="74"/>
      <c r="B554" s="205" t="s">
        <v>972</v>
      </c>
      <c r="C554" s="205"/>
      <c r="D554" s="205"/>
      <c r="E554" s="76">
        <v>0.22</v>
      </c>
      <c r="F554" s="36" t="s">
        <v>581</v>
      </c>
      <c r="G554" s="205" t="s">
        <v>973</v>
      </c>
      <c r="H554" s="205"/>
      <c r="I554" s="206">
        <v>15.33</v>
      </c>
      <c r="J554" s="206"/>
      <c r="K554" s="207">
        <v>3.37</v>
      </c>
      <c r="L554" s="207"/>
    </row>
    <row r="555" spans="1:12" ht="22.15" customHeight="1">
      <c r="A555" s="74"/>
      <c r="B555" s="205" t="s">
        <v>721</v>
      </c>
      <c r="C555" s="205"/>
      <c r="D555" s="205"/>
      <c r="E555" s="76">
        <v>0.22</v>
      </c>
      <c r="F555" s="36" t="s">
        <v>581</v>
      </c>
      <c r="G555" s="205" t="s">
        <v>722</v>
      </c>
      <c r="H555" s="205"/>
      <c r="I555" s="206">
        <v>12.1</v>
      </c>
      <c r="J555" s="206"/>
      <c r="K555" s="207">
        <v>2.66</v>
      </c>
      <c r="L555" s="207"/>
    </row>
    <row r="556" spans="1:12" ht="21.4" customHeight="1">
      <c r="A556" s="74"/>
      <c r="B556" s="205" t="s">
        <v>1050</v>
      </c>
      <c r="C556" s="205"/>
      <c r="D556" s="205"/>
      <c r="E556" s="76">
        <v>6.0000000000000001E-3</v>
      </c>
      <c r="F556" s="36" t="s">
        <v>86</v>
      </c>
      <c r="G556" s="205" t="s">
        <v>1051</v>
      </c>
      <c r="H556" s="205"/>
      <c r="I556" s="206">
        <v>124.42</v>
      </c>
      <c r="J556" s="206"/>
      <c r="K556" s="207">
        <v>0.75</v>
      </c>
      <c r="L556" s="207"/>
    </row>
    <row r="557" spans="1:12" ht="21.4" customHeight="1">
      <c r="A557" s="74"/>
      <c r="B557" s="205" t="s">
        <v>1074</v>
      </c>
      <c r="C557" s="205"/>
      <c r="D557" s="205"/>
      <c r="E557" s="76">
        <v>1.2</v>
      </c>
      <c r="F557" s="36" t="s">
        <v>157</v>
      </c>
      <c r="G557" s="205" t="s">
        <v>1075</v>
      </c>
      <c r="H557" s="205"/>
      <c r="I557" s="206">
        <v>5.32</v>
      </c>
      <c r="J557" s="206"/>
      <c r="K557" s="210">
        <v>6.38</v>
      </c>
      <c r="L557" s="210"/>
    </row>
    <row r="558" spans="1:12" ht="21.4" customHeight="1">
      <c r="A558" s="74"/>
      <c r="B558" s="74"/>
      <c r="C558" s="74"/>
      <c r="D558" s="74"/>
      <c r="E558" s="74"/>
      <c r="F558" s="74"/>
      <c r="G558" s="208" t="s">
        <v>854</v>
      </c>
      <c r="H558" s="208"/>
      <c r="I558" s="208"/>
      <c r="J558" s="209">
        <v>15.92</v>
      </c>
      <c r="K558" s="209"/>
      <c r="L558" s="209"/>
    </row>
    <row r="559" spans="1:12" ht="39.75" customHeight="1">
      <c r="A559" s="205" t="s">
        <v>1076</v>
      </c>
      <c r="B559" s="205"/>
      <c r="C559" s="36" t="s">
        <v>298</v>
      </c>
      <c r="D559" s="35" t="s">
        <v>157</v>
      </c>
      <c r="E559" s="211" t="s">
        <v>299</v>
      </c>
      <c r="F559" s="211"/>
      <c r="G559" s="211"/>
      <c r="H559" s="211"/>
      <c r="I559" s="211"/>
      <c r="J559" s="211"/>
      <c r="K559" s="75"/>
      <c r="L559" s="75"/>
    </row>
    <row r="560" spans="1:12" ht="15.2" customHeight="1">
      <c r="A560" s="74"/>
      <c r="B560" s="205" t="s">
        <v>719</v>
      </c>
      <c r="C560" s="205"/>
      <c r="D560" s="205"/>
      <c r="E560" s="76">
        <v>0.22</v>
      </c>
      <c r="F560" s="36" t="s">
        <v>581</v>
      </c>
      <c r="G560" s="205" t="s">
        <v>720</v>
      </c>
      <c r="H560" s="205"/>
      <c r="I560" s="206">
        <v>12.53</v>
      </c>
      <c r="J560" s="206"/>
      <c r="K560" s="207">
        <v>2.76</v>
      </c>
      <c r="L560" s="207"/>
    </row>
    <row r="561" spans="1:12" ht="15.4" customHeight="1">
      <c r="A561" s="74"/>
      <c r="B561" s="205" t="s">
        <v>972</v>
      </c>
      <c r="C561" s="205"/>
      <c r="D561" s="205"/>
      <c r="E561" s="76">
        <v>0.22</v>
      </c>
      <c r="F561" s="36" t="s">
        <v>581</v>
      </c>
      <c r="G561" s="205" t="s">
        <v>973</v>
      </c>
      <c r="H561" s="205"/>
      <c r="I561" s="206">
        <v>15.33</v>
      </c>
      <c r="J561" s="206"/>
      <c r="K561" s="207">
        <v>3.37</v>
      </c>
      <c r="L561" s="207"/>
    </row>
    <row r="562" spans="1:12" ht="22.15" customHeight="1">
      <c r="A562" s="74"/>
      <c r="B562" s="205" t="s">
        <v>721</v>
      </c>
      <c r="C562" s="205"/>
      <c r="D562" s="205"/>
      <c r="E562" s="76">
        <v>0.22</v>
      </c>
      <c r="F562" s="36" t="s">
        <v>581</v>
      </c>
      <c r="G562" s="205" t="s">
        <v>722</v>
      </c>
      <c r="H562" s="205"/>
      <c r="I562" s="206">
        <v>12.1</v>
      </c>
      <c r="J562" s="206"/>
      <c r="K562" s="207">
        <v>2.66</v>
      </c>
      <c r="L562" s="207"/>
    </row>
    <row r="563" spans="1:12" ht="21.4" customHeight="1">
      <c r="A563" s="74"/>
      <c r="B563" s="205" t="s">
        <v>1050</v>
      </c>
      <c r="C563" s="205"/>
      <c r="D563" s="205"/>
      <c r="E563" s="76">
        <v>6.0000000000000001E-3</v>
      </c>
      <c r="F563" s="36" t="s">
        <v>86</v>
      </c>
      <c r="G563" s="205" t="s">
        <v>1051</v>
      </c>
      <c r="H563" s="205"/>
      <c r="I563" s="206">
        <v>124.42</v>
      </c>
      <c r="J563" s="206"/>
      <c r="K563" s="207">
        <v>0.75</v>
      </c>
      <c r="L563" s="207"/>
    </row>
    <row r="564" spans="1:12" ht="21.4" customHeight="1">
      <c r="A564" s="74"/>
      <c r="B564" s="205" t="s">
        <v>1077</v>
      </c>
      <c r="C564" s="205"/>
      <c r="D564" s="205"/>
      <c r="E564" s="76">
        <v>1.05</v>
      </c>
      <c r="F564" s="36" t="s">
        <v>157</v>
      </c>
      <c r="G564" s="205" t="s">
        <v>1078</v>
      </c>
      <c r="H564" s="205"/>
      <c r="I564" s="206">
        <v>6.11</v>
      </c>
      <c r="J564" s="206"/>
      <c r="K564" s="210">
        <v>6.42</v>
      </c>
      <c r="L564" s="210"/>
    </row>
    <row r="565" spans="1:12" ht="21.4" customHeight="1">
      <c r="A565" s="74"/>
      <c r="B565" s="74"/>
      <c r="C565" s="74"/>
      <c r="D565" s="74"/>
      <c r="E565" s="74"/>
      <c r="F565" s="74"/>
      <c r="G565" s="208" t="s">
        <v>854</v>
      </c>
      <c r="H565" s="208"/>
      <c r="I565" s="208"/>
      <c r="J565" s="209">
        <v>15.96</v>
      </c>
      <c r="K565" s="209"/>
      <c r="L565" s="209"/>
    </row>
    <row r="566" spans="1:12" ht="39.75" customHeight="1">
      <c r="A566" s="205" t="s">
        <v>1079</v>
      </c>
      <c r="B566" s="205"/>
      <c r="C566" s="36" t="s">
        <v>301</v>
      </c>
      <c r="D566" s="35" t="s">
        <v>157</v>
      </c>
      <c r="E566" s="211" t="s">
        <v>302</v>
      </c>
      <c r="F566" s="211"/>
      <c r="G566" s="211"/>
      <c r="H566" s="211"/>
      <c r="I566" s="211"/>
      <c r="J566" s="211"/>
      <c r="K566" s="75"/>
      <c r="L566" s="75"/>
    </row>
    <row r="567" spans="1:12" ht="15.2" customHeight="1">
      <c r="A567" s="74"/>
      <c r="B567" s="205" t="s">
        <v>719</v>
      </c>
      <c r="C567" s="205"/>
      <c r="D567" s="205"/>
      <c r="E567" s="76">
        <v>0.22</v>
      </c>
      <c r="F567" s="36" t="s">
        <v>581</v>
      </c>
      <c r="G567" s="205" t="s">
        <v>720</v>
      </c>
      <c r="H567" s="205"/>
      <c r="I567" s="206">
        <v>12.53</v>
      </c>
      <c r="J567" s="206"/>
      <c r="K567" s="207">
        <v>2.76</v>
      </c>
      <c r="L567" s="207"/>
    </row>
    <row r="568" spans="1:12" ht="15.4" customHeight="1">
      <c r="A568" s="74"/>
      <c r="B568" s="205" t="s">
        <v>972</v>
      </c>
      <c r="C568" s="205"/>
      <c r="D568" s="205"/>
      <c r="E568" s="76">
        <v>0.22</v>
      </c>
      <c r="F568" s="36" t="s">
        <v>581</v>
      </c>
      <c r="G568" s="205" t="s">
        <v>973</v>
      </c>
      <c r="H568" s="205"/>
      <c r="I568" s="206">
        <v>15.33</v>
      </c>
      <c r="J568" s="206"/>
      <c r="K568" s="207">
        <v>3.37</v>
      </c>
      <c r="L568" s="207"/>
    </row>
    <row r="569" spans="1:12" ht="22.15" customHeight="1">
      <c r="A569" s="74"/>
      <c r="B569" s="205" t="s">
        <v>721</v>
      </c>
      <c r="C569" s="205"/>
      <c r="D569" s="205"/>
      <c r="E569" s="76">
        <v>0.22</v>
      </c>
      <c r="F569" s="36" t="s">
        <v>581</v>
      </c>
      <c r="G569" s="205" t="s">
        <v>722</v>
      </c>
      <c r="H569" s="205"/>
      <c r="I569" s="206">
        <v>12.1</v>
      </c>
      <c r="J569" s="206"/>
      <c r="K569" s="207">
        <v>2.66</v>
      </c>
      <c r="L569" s="207"/>
    </row>
    <row r="570" spans="1:12" ht="21.4" customHeight="1">
      <c r="A570" s="74"/>
      <c r="B570" s="205" t="s">
        <v>1050</v>
      </c>
      <c r="C570" s="205"/>
      <c r="D570" s="205"/>
      <c r="E570" s="76">
        <v>6.0000000000000001E-3</v>
      </c>
      <c r="F570" s="36" t="s">
        <v>86</v>
      </c>
      <c r="G570" s="205" t="s">
        <v>1051</v>
      </c>
      <c r="H570" s="205"/>
      <c r="I570" s="206">
        <v>124.42</v>
      </c>
      <c r="J570" s="206"/>
      <c r="K570" s="207">
        <v>0.75</v>
      </c>
      <c r="L570" s="207"/>
    </row>
    <row r="571" spans="1:12" ht="21.4" customHeight="1">
      <c r="A571" s="74"/>
      <c r="B571" s="205" t="s">
        <v>1080</v>
      </c>
      <c r="C571" s="205"/>
      <c r="D571" s="205"/>
      <c r="E571" s="76">
        <v>1.05</v>
      </c>
      <c r="F571" s="36" t="s">
        <v>157</v>
      </c>
      <c r="G571" s="205" t="s">
        <v>1081</v>
      </c>
      <c r="H571" s="205"/>
      <c r="I571" s="206">
        <v>5.72</v>
      </c>
      <c r="J571" s="206"/>
      <c r="K571" s="210">
        <v>6.01</v>
      </c>
      <c r="L571" s="210"/>
    </row>
    <row r="572" spans="1:12" ht="21.4" customHeight="1">
      <c r="A572" s="74"/>
      <c r="B572" s="74"/>
      <c r="C572" s="74"/>
      <c r="D572" s="74"/>
      <c r="E572" s="74"/>
      <c r="F572" s="74"/>
      <c r="G572" s="208" t="s">
        <v>854</v>
      </c>
      <c r="H572" s="208"/>
      <c r="I572" s="208"/>
      <c r="J572" s="209">
        <v>15.55</v>
      </c>
      <c r="K572" s="209"/>
      <c r="L572" s="209"/>
    </row>
    <row r="573" spans="1:12" ht="39.75" customHeight="1">
      <c r="A573" s="205" t="s">
        <v>1082</v>
      </c>
      <c r="B573" s="205"/>
      <c r="C573" s="36" t="s">
        <v>304</v>
      </c>
      <c r="D573" s="35" t="s">
        <v>157</v>
      </c>
      <c r="E573" s="211" t="s">
        <v>305</v>
      </c>
      <c r="F573" s="211"/>
      <c r="G573" s="211"/>
      <c r="H573" s="211"/>
      <c r="I573" s="211"/>
      <c r="J573" s="211"/>
      <c r="K573" s="75"/>
      <c r="L573" s="75"/>
    </row>
    <row r="574" spans="1:12" ht="15.2" customHeight="1">
      <c r="A574" s="74"/>
      <c r="B574" s="205" t="s">
        <v>719</v>
      </c>
      <c r="C574" s="205"/>
      <c r="D574" s="205"/>
      <c r="E574" s="76">
        <v>0.22</v>
      </c>
      <c r="F574" s="36" t="s">
        <v>581</v>
      </c>
      <c r="G574" s="205" t="s">
        <v>720</v>
      </c>
      <c r="H574" s="205"/>
      <c r="I574" s="206">
        <v>12.53</v>
      </c>
      <c r="J574" s="206"/>
      <c r="K574" s="207">
        <v>2.76</v>
      </c>
      <c r="L574" s="207"/>
    </row>
    <row r="575" spans="1:12" ht="15.4" customHeight="1">
      <c r="A575" s="74"/>
      <c r="B575" s="205" t="s">
        <v>972</v>
      </c>
      <c r="C575" s="205"/>
      <c r="D575" s="205"/>
      <c r="E575" s="76">
        <v>0.22</v>
      </c>
      <c r="F575" s="36" t="s">
        <v>581</v>
      </c>
      <c r="G575" s="205" t="s">
        <v>973</v>
      </c>
      <c r="H575" s="205"/>
      <c r="I575" s="206">
        <v>15.33</v>
      </c>
      <c r="J575" s="206"/>
      <c r="K575" s="207">
        <v>3.37</v>
      </c>
      <c r="L575" s="207"/>
    </row>
    <row r="576" spans="1:12" ht="22.15" customHeight="1">
      <c r="A576" s="74"/>
      <c r="B576" s="205" t="s">
        <v>721</v>
      </c>
      <c r="C576" s="205"/>
      <c r="D576" s="205"/>
      <c r="E576" s="76">
        <v>0.22</v>
      </c>
      <c r="F576" s="36" t="s">
        <v>581</v>
      </c>
      <c r="G576" s="205" t="s">
        <v>722</v>
      </c>
      <c r="H576" s="205"/>
      <c r="I576" s="206">
        <v>12.1</v>
      </c>
      <c r="J576" s="206"/>
      <c r="K576" s="207">
        <v>2.66</v>
      </c>
      <c r="L576" s="207"/>
    </row>
    <row r="577" spans="1:12" ht="21.4" customHeight="1">
      <c r="A577" s="74"/>
      <c r="B577" s="205" t="s">
        <v>1050</v>
      </c>
      <c r="C577" s="205"/>
      <c r="D577" s="205"/>
      <c r="E577" s="76">
        <v>6.0000000000000001E-3</v>
      </c>
      <c r="F577" s="36" t="s">
        <v>86</v>
      </c>
      <c r="G577" s="205" t="s">
        <v>1051</v>
      </c>
      <c r="H577" s="205"/>
      <c r="I577" s="206">
        <v>124.42</v>
      </c>
      <c r="J577" s="206"/>
      <c r="K577" s="207">
        <v>0.75</v>
      </c>
      <c r="L577" s="207"/>
    </row>
    <row r="578" spans="1:12" ht="21.4" customHeight="1">
      <c r="A578" s="74"/>
      <c r="B578" s="205" t="s">
        <v>1083</v>
      </c>
      <c r="C578" s="205"/>
      <c r="D578" s="205"/>
      <c r="E578" s="76">
        <v>1.05</v>
      </c>
      <c r="F578" s="36" t="s">
        <v>157</v>
      </c>
      <c r="G578" s="205" t="s">
        <v>1084</v>
      </c>
      <c r="H578" s="205"/>
      <c r="I578" s="206">
        <v>6.62</v>
      </c>
      <c r="J578" s="206"/>
      <c r="K578" s="210">
        <v>6.95</v>
      </c>
      <c r="L578" s="210"/>
    </row>
    <row r="579" spans="1:12" ht="21.4" customHeight="1">
      <c r="A579" s="74"/>
      <c r="B579" s="74"/>
      <c r="C579" s="74"/>
      <c r="D579" s="74"/>
      <c r="E579" s="74"/>
      <c r="F579" s="74"/>
      <c r="G579" s="208" t="s">
        <v>854</v>
      </c>
      <c r="H579" s="208"/>
      <c r="I579" s="208"/>
      <c r="J579" s="209">
        <v>16.489999999999998</v>
      </c>
      <c r="K579" s="209"/>
      <c r="L579" s="209"/>
    </row>
    <row r="580" spans="1:12" ht="39.75" customHeight="1">
      <c r="A580" s="205" t="s">
        <v>1085</v>
      </c>
      <c r="B580" s="205"/>
      <c r="C580" s="36" t="s">
        <v>307</v>
      </c>
      <c r="D580" s="35" t="s">
        <v>157</v>
      </c>
      <c r="E580" s="211" t="s">
        <v>308</v>
      </c>
      <c r="F580" s="211"/>
      <c r="G580" s="211"/>
      <c r="H580" s="211"/>
      <c r="I580" s="211"/>
      <c r="J580" s="211"/>
      <c r="K580" s="75"/>
      <c r="L580" s="75"/>
    </row>
    <row r="581" spans="1:12" ht="15.2" customHeight="1">
      <c r="A581" s="74"/>
      <c r="B581" s="205" t="s">
        <v>719</v>
      </c>
      <c r="C581" s="205"/>
      <c r="D581" s="205"/>
      <c r="E581" s="76">
        <v>0.12</v>
      </c>
      <c r="F581" s="36" t="s">
        <v>581</v>
      </c>
      <c r="G581" s="205" t="s">
        <v>720</v>
      </c>
      <c r="H581" s="205"/>
      <c r="I581" s="206">
        <v>12.53</v>
      </c>
      <c r="J581" s="206"/>
      <c r="K581" s="207">
        <v>1.5</v>
      </c>
      <c r="L581" s="207"/>
    </row>
    <row r="582" spans="1:12" ht="15.4" customHeight="1">
      <c r="A582" s="74"/>
      <c r="B582" s="205" t="s">
        <v>972</v>
      </c>
      <c r="C582" s="205"/>
      <c r="D582" s="205"/>
      <c r="E582" s="76">
        <v>0.12</v>
      </c>
      <c r="F582" s="36" t="s">
        <v>581</v>
      </c>
      <c r="G582" s="205" t="s">
        <v>973</v>
      </c>
      <c r="H582" s="205"/>
      <c r="I582" s="206">
        <v>15.33</v>
      </c>
      <c r="J582" s="206"/>
      <c r="K582" s="207">
        <v>1.84</v>
      </c>
      <c r="L582" s="207"/>
    </row>
    <row r="583" spans="1:12" ht="22.15" customHeight="1">
      <c r="A583" s="74"/>
      <c r="B583" s="205" t="s">
        <v>721</v>
      </c>
      <c r="C583" s="205"/>
      <c r="D583" s="205"/>
      <c r="E583" s="76">
        <v>0.12</v>
      </c>
      <c r="F583" s="36" t="s">
        <v>581</v>
      </c>
      <c r="G583" s="205" t="s">
        <v>722</v>
      </c>
      <c r="H583" s="205"/>
      <c r="I583" s="206">
        <v>12.1</v>
      </c>
      <c r="J583" s="206"/>
      <c r="K583" s="207">
        <v>1.45</v>
      </c>
      <c r="L583" s="207"/>
    </row>
    <row r="584" spans="1:12" ht="21.4" customHeight="1">
      <c r="A584" s="74"/>
      <c r="B584" s="205" t="s">
        <v>1050</v>
      </c>
      <c r="C584" s="205"/>
      <c r="D584" s="205"/>
      <c r="E584" s="76">
        <v>6.0000000000000001E-3</v>
      </c>
      <c r="F584" s="36" t="s">
        <v>86</v>
      </c>
      <c r="G584" s="205" t="s">
        <v>1051</v>
      </c>
      <c r="H584" s="205"/>
      <c r="I584" s="206">
        <v>124.42</v>
      </c>
      <c r="J584" s="206"/>
      <c r="K584" s="207">
        <v>0.75</v>
      </c>
      <c r="L584" s="207"/>
    </row>
    <row r="585" spans="1:12" ht="21.4" customHeight="1">
      <c r="A585" s="74"/>
      <c r="B585" s="205" t="s">
        <v>1086</v>
      </c>
      <c r="C585" s="205"/>
      <c r="D585" s="205"/>
      <c r="E585" s="76">
        <v>1.2</v>
      </c>
      <c r="F585" s="36" t="s">
        <v>157</v>
      </c>
      <c r="G585" s="205" t="s">
        <v>1087</v>
      </c>
      <c r="H585" s="205"/>
      <c r="I585" s="206">
        <v>5</v>
      </c>
      <c r="J585" s="206"/>
      <c r="K585" s="210">
        <v>6</v>
      </c>
      <c r="L585" s="210"/>
    </row>
    <row r="586" spans="1:12" ht="21.4" customHeight="1">
      <c r="A586" s="74"/>
      <c r="B586" s="74"/>
      <c r="C586" s="74"/>
      <c r="D586" s="74"/>
      <c r="E586" s="74"/>
      <c r="F586" s="74"/>
      <c r="G586" s="208" t="s">
        <v>854</v>
      </c>
      <c r="H586" s="208"/>
      <c r="I586" s="208"/>
      <c r="J586" s="209">
        <v>11.54</v>
      </c>
      <c r="K586" s="209"/>
      <c r="L586" s="209"/>
    </row>
    <row r="587" spans="1:12" ht="39.75" customHeight="1">
      <c r="A587" s="205" t="s">
        <v>1088</v>
      </c>
      <c r="B587" s="205"/>
      <c r="C587" s="36" t="s">
        <v>310</v>
      </c>
      <c r="D587" s="35" t="s">
        <v>157</v>
      </c>
      <c r="E587" s="211" t="s">
        <v>311</v>
      </c>
      <c r="F587" s="211"/>
      <c r="G587" s="211"/>
      <c r="H587" s="211"/>
      <c r="I587" s="211"/>
      <c r="J587" s="211"/>
      <c r="K587" s="75"/>
      <c r="L587" s="75"/>
    </row>
    <row r="588" spans="1:12" ht="21.4" customHeight="1">
      <c r="A588" s="74"/>
      <c r="B588" s="205" t="s">
        <v>719</v>
      </c>
      <c r="C588" s="205"/>
      <c r="D588" s="205"/>
      <c r="E588" s="76">
        <v>0.22</v>
      </c>
      <c r="F588" s="36" t="s">
        <v>581</v>
      </c>
      <c r="G588" s="205" t="s">
        <v>720</v>
      </c>
      <c r="H588" s="205"/>
      <c r="I588" s="206">
        <v>12.53</v>
      </c>
      <c r="J588" s="206"/>
      <c r="K588" s="207">
        <v>2.76</v>
      </c>
      <c r="L588" s="207"/>
    </row>
    <row r="589" spans="1:12" ht="15.4" customHeight="1">
      <c r="A589" s="74"/>
      <c r="B589" s="205" t="s">
        <v>972</v>
      </c>
      <c r="C589" s="205"/>
      <c r="D589" s="205"/>
      <c r="E589" s="76">
        <v>0.22</v>
      </c>
      <c r="F589" s="36" t="s">
        <v>581</v>
      </c>
      <c r="G589" s="205" t="s">
        <v>973</v>
      </c>
      <c r="H589" s="205"/>
      <c r="I589" s="206">
        <v>15.33</v>
      </c>
      <c r="J589" s="206"/>
      <c r="K589" s="207">
        <v>3.37</v>
      </c>
      <c r="L589" s="207"/>
    </row>
    <row r="590" spans="1:12" ht="22.15" customHeight="1">
      <c r="A590" s="74"/>
      <c r="B590" s="205" t="s">
        <v>721</v>
      </c>
      <c r="C590" s="205"/>
      <c r="D590" s="205"/>
      <c r="E590" s="76">
        <v>0.22</v>
      </c>
      <c r="F590" s="36" t="s">
        <v>581</v>
      </c>
      <c r="G590" s="205" t="s">
        <v>722</v>
      </c>
      <c r="H590" s="205"/>
      <c r="I590" s="206">
        <v>12.1</v>
      </c>
      <c r="J590" s="206"/>
      <c r="K590" s="207">
        <v>2.66</v>
      </c>
      <c r="L590" s="207"/>
    </row>
    <row r="591" spans="1:12" ht="21.4" customHeight="1">
      <c r="A591" s="74"/>
      <c r="B591" s="205" t="s">
        <v>1050</v>
      </c>
      <c r="C591" s="205"/>
      <c r="D591" s="205"/>
      <c r="E591" s="76">
        <v>6.0000000000000001E-3</v>
      </c>
      <c r="F591" s="36" t="s">
        <v>86</v>
      </c>
      <c r="G591" s="205" t="s">
        <v>1051</v>
      </c>
      <c r="H591" s="205"/>
      <c r="I591" s="206">
        <v>124.42</v>
      </c>
      <c r="J591" s="206"/>
      <c r="K591" s="207">
        <v>0.75</v>
      </c>
      <c r="L591" s="207"/>
    </row>
    <row r="592" spans="1:12" ht="21.4" customHeight="1">
      <c r="A592" s="74"/>
      <c r="B592" s="205" t="s">
        <v>1089</v>
      </c>
      <c r="C592" s="205"/>
      <c r="D592" s="205"/>
      <c r="E592" s="76">
        <v>1</v>
      </c>
      <c r="F592" s="36" t="s">
        <v>157</v>
      </c>
      <c r="G592" s="205" t="s">
        <v>1090</v>
      </c>
      <c r="H592" s="205"/>
      <c r="I592" s="206">
        <v>6.58</v>
      </c>
      <c r="J592" s="206"/>
      <c r="K592" s="210">
        <v>6.58</v>
      </c>
      <c r="L592" s="210"/>
    </row>
    <row r="593" spans="1:12" ht="21.4" customHeight="1">
      <c r="A593" s="74"/>
      <c r="B593" s="74"/>
      <c r="C593" s="74"/>
      <c r="D593" s="74"/>
      <c r="E593" s="74"/>
      <c r="F593" s="74"/>
      <c r="G593" s="208" t="s">
        <v>854</v>
      </c>
      <c r="H593" s="208"/>
      <c r="I593" s="208"/>
      <c r="J593" s="209">
        <v>16.12</v>
      </c>
      <c r="K593" s="209"/>
      <c r="L593" s="209"/>
    </row>
    <row r="594" spans="1:12" ht="39.75" customHeight="1">
      <c r="A594" s="205" t="s">
        <v>1091</v>
      </c>
      <c r="B594" s="205"/>
      <c r="C594" s="36" t="s">
        <v>313</v>
      </c>
      <c r="D594" s="35" t="s">
        <v>56</v>
      </c>
      <c r="E594" s="211" t="s">
        <v>314</v>
      </c>
      <c r="F594" s="211"/>
      <c r="G594" s="211"/>
      <c r="H594" s="211"/>
      <c r="I594" s="211"/>
      <c r="J594" s="211"/>
      <c r="K594" s="75"/>
      <c r="L594" s="75"/>
    </row>
    <row r="595" spans="1:12" ht="15.2" customHeight="1">
      <c r="A595" s="74"/>
      <c r="B595" s="205" t="s">
        <v>719</v>
      </c>
      <c r="C595" s="205"/>
      <c r="D595" s="205"/>
      <c r="E595" s="76">
        <v>0.22</v>
      </c>
      <c r="F595" s="36" t="s">
        <v>581</v>
      </c>
      <c r="G595" s="205" t="s">
        <v>720</v>
      </c>
      <c r="H595" s="205"/>
      <c r="I595" s="206">
        <v>12.53</v>
      </c>
      <c r="J595" s="206"/>
      <c r="K595" s="207">
        <v>2.76</v>
      </c>
      <c r="L595" s="207"/>
    </row>
    <row r="596" spans="1:12" ht="15.4" customHeight="1">
      <c r="A596" s="74"/>
      <c r="B596" s="205" t="s">
        <v>972</v>
      </c>
      <c r="C596" s="205"/>
      <c r="D596" s="205"/>
      <c r="E596" s="76">
        <v>0.22</v>
      </c>
      <c r="F596" s="36" t="s">
        <v>581</v>
      </c>
      <c r="G596" s="205" t="s">
        <v>973</v>
      </c>
      <c r="H596" s="205"/>
      <c r="I596" s="206">
        <v>15.33</v>
      </c>
      <c r="J596" s="206"/>
      <c r="K596" s="207">
        <v>3.37</v>
      </c>
      <c r="L596" s="207"/>
    </row>
    <row r="597" spans="1:12" ht="22.15" customHeight="1">
      <c r="A597" s="74"/>
      <c r="B597" s="205" t="s">
        <v>721</v>
      </c>
      <c r="C597" s="205"/>
      <c r="D597" s="205"/>
      <c r="E597" s="76">
        <v>0.22</v>
      </c>
      <c r="F597" s="36" t="s">
        <v>581</v>
      </c>
      <c r="G597" s="205" t="s">
        <v>722</v>
      </c>
      <c r="H597" s="205"/>
      <c r="I597" s="206">
        <v>12.1</v>
      </c>
      <c r="J597" s="206"/>
      <c r="K597" s="207">
        <v>2.66</v>
      </c>
      <c r="L597" s="207"/>
    </row>
    <row r="598" spans="1:12" ht="21.4" customHeight="1">
      <c r="A598" s="74"/>
      <c r="B598" s="205" t="s">
        <v>1050</v>
      </c>
      <c r="C598" s="205"/>
      <c r="D598" s="205"/>
      <c r="E598" s="76">
        <v>6.0000000000000001E-3</v>
      </c>
      <c r="F598" s="36" t="s">
        <v>86</v>
      </c>
      <c r="G598" s="205" t="s">
        <v>1051</v>
      </c>
      <c r="H598" s="205"/>
      <c r="I598" s="206">
        <v>124.42</v>
      </c>
      <c r="J598" s="206"/>
      <c r="K598" s="207">
        <v>0.75</v>
      </c>
      <c r="L598" s="207"/>
    </row>
    <row r="599" spans="1:12" ht="21.4" customHeight="1">
      <c r="A599" s="74"/>
      <c r="B599" s="205" t="s">
        <v>1092</v>
      </c>
      <c r="C599" s="205"/>
      <c r="D599" s="205"/>
      <c r="E599" s="76">
        <v>0.1925</v>
      </c>
      <c r="F599" s="36" t="s">
        <v>157</v>
      </c>
      <c r="G599" s="205" t="s">
        <v>1093</v>
      </c>
      <c r="H599" s="205"/>
      <c r="I599" s="206">
        <v>4.78</v>
      </c>
      <c r="J599" s="206"/>
      <c r="K599" s="207">
        <v>0.92</v>
      </c>
      <c r="L599" s="207"/>
    </row>
    <row r="600" spans="1:12" ht="21.4" customHeight="1">
      <c r="A600" s="74"/>
      <c r="B600" s="205" t="s">
        <v>1094</v>
      </c>
      <c r="C600" s="205"/>
      <c r="D600" s="205"/>
      <c r="E600" s="76">
        <v>2</v>
      </c>
      <c r="F600" s="36" t="s">
        <v>56</v>
      </c>
      <c r="G600" s="205" t="s">
        <v>1095</v>
      </c>
      <c r="H600" s="205"/>
      <c r="I600" s="206">
        <v>1.0489999999999999</v>
      </c>
      <c r="J600" s="206"/>
      <c r="K600" s="207">
        <v>2.1</v>
      </c>
      <c r="L600" s="207"/>
    </row>
    <row r="601" spans="1:12" ht="39.75" customHeight="1">
      <c r="A601" s="74"/>
      <c r="B601" s="205" t="s">
        <v>1096</v>
      </c>
      <c r="C601" s="205"/>
      <c r="D601" s="205"/>
      <c r="E601" s="76">
        <v>2</v>
      </c>
      <c r="F601" s="36" t="s">
        <v>56</v>
      </c>
      <c r="G601" s="205" t="s">
        <v>1097</v>
      </c>
      <c r="H601" s="205"/>
      <c r="I601" s="206">
        <v>2.17</v>
      </c>
      <c r="J601" s="206"/>
      <c r="K601" s="210">
        <v>4.34</v>
      </c>
      <c r="L601" s="210"/>
    </row>
    <row r="602" spans="1:12" ht="15.2" customHeight="1">
      <c r="A602" s="74"/>
      <c r="B602" s="74"/>
      <c r="C602" s="74"/>
      <c r="D602" s="74"/>
      <c r="E602" s="74"/>
      <c r="F602" s="74"/>
      <c r="G602" s="208" t="s">
        <v>696</v>
      </c>
      <c r="H602" s="208"/>
      <c r="I602" s="208"/>
      <c r="J602" s="209">
        <v>16.899999999999999</v>
      </c>
      <c r="K602" s="209"/>
      <c r="L602" s="209"/>
    </row>
    <row r="603" spans="1:12" ht="21.4" customHeight="1">
      <c r="A603" s="205" t="s">
        <v>1098</v>
      </c>
      <c r="B603" s="205"/>
      <c r="C603" s="36" t="s">
        <v>316</v>
      </c>
      <c r="D603" s="35" t="s">
        <v>56</v>
      </c>
      <c r="E603" s="211" t="s">
        <v>317</v>
      </c>
      <c r="F603" s="211"/>
      <c r="G603" s="211"/>
      <c r="H603" s="211"/>
      <c r="I603" s="211"/>
      <c r="J603" s="211"/>
      <c r="K603" s="75"/>
      <c r="L603" s="75"/>
    </row>
    <row r="604" spans="1:12" ht="21.4" customHeight="1">
      <c r="A604" s="74"/>
      <c r="B604" s="205" t="s">
        <v>719</v>
      </c>
      <c r="C604" s="205"/>
      <c r="D604" s="205"/>
      <c r="E604" s="76">
        <v>0.01</v>
      </c>
      <c r="F604" s="36" t="s">
        <v>581</v>
      </c>
      <c r="G604" s="205" t="s">
        <v>720</v>
      </c>
      <c r="H604" s="205"/>
      <c r="I604" s="206">
        <v>12.53</v>
      </c>
      <c r="J604" s="206"/>
      <c r="K604" s="207">
        <v>0.13</v>
      </c>
      <c r="L604" s="207"/>
    </row>
    <row r="605" spans="1:12" ht="15.4" customHeight="1">
      <c r="A605" s="74"/>
      <c r="B605" s="205" t="s">
        <v>721</v>
      </c>
      <c r="C605" s="205"/>
      <c r="D605" s="205"/>
      <c r="E605" s="76">
        <v>0.01</v>
      </c>
      <c r="F605" s="36" t="s">
        <v>581</v>
      </c>
      <c r="G605" s="205" t="s">
        <v>722</v>
      </c>
      <c r="H605" s="205"/>
      <c r="I605" s="206">
        <v>12.1</v>
      </c>
      <c r="J605" s="206"/>
      <c r="K605" s="207">
        <v>0.12</v>
      </c>
      <c r="L605" s="207"/>
    </row>
    <row r="606" spans="1:12" ht="15.4" customHeight="1">
      <c r="A606" s="74"/>
      <c r="B606" s="205" t="s">
        <v>1050</v>
      </c>
      <c r="C606" s="205"/>
      <c r="D606" s="205"/>
      <c r="E606" s="76">
        <v>1E-3</v>
      </c>
      <c r="F606" s="36" t="s">
        <v>86</v>
      </c>
      <c r="G606" s="205" t="s">
        <v>1051</v>
      </c>
      <c r="H606" s="205"/>
      <c r="I606" s="206">
        <v>124.42</v>
      </c>
      <c r="J606" s="206"/>
      <c r="K606" s="207">
        <v>0.12</v>
      </c>
      <c r="L606" s="207"/>
    </row>
    <row r="607" spans="1:12" ht="21.4" customHeight="1">
      <c r="A607" s="74"/>
      <c r="B607" s="205" t="s">
        <v>1099</v>
      </c>
      <c r="C607" s="205"/>
      <c r="D607" s="205"/>
      <c r="E607" s="76">
        <v>1</v>
      </c>
      <c r="F607" s="36" t="s">
        <v>56</v>
      </c>
      <c r="G607" s="205" t="s">
        <v>1100</v>
      </c>
      <c r="H607" s="205"/>
      <c r="I607" s="206">
        <v>5.72</v>
      </c>
      <c r="J607" s="206"/>
      <c r="K607" s="207">
        <v>5.72</v>
      </c>
      <c r="L607" s="207"/>
    </row>
    <row r="608" spans="1:12" ht="21.4" customHeight="1">
      <c r="A608" s="74"/>
      <c r="B608" s="205" t="s">
        <v>1101</v>
      </c>
      <c r="C608" s="205"/>
      <c r="D608" s="205"/>
      <c r="E608" s="76">
        <v>2</v>
      </c>
      <c r="F608" s="36" t="s">
        <v>56</v>
      </c>
      <c r="G608" s="205" t="s">
        <v>1102</v>
      </c>
      <c r="H608" s="205"/>
      <c r="I608" s="206">
        <v>0.67900000000000005</v>
      </c>
      <c r="J608" s="206"/>
      <c r="K608" s="210">
        <v>1.36</v>
      </c>
      <c r="L608" s="210"/>
    </row>
    <row r="609" spans="1:12" ht="39.75" customHeight="1">
      <c r="A609" s="74"/>
      <c r="B609" s="74"/>
      <c r="C609" s="74"/>
      <c r="D609" s="74"/>
      <c r="E609" s="74"/>
      <c r="F609" s="74"/>
      <c r="G609" s="208" t="s">
        <v>696</v>
      </c>
      <c r="H609" s="208"/>
      <c r="I609" s="208"/>
      <c r="J609" s="209">
        <v>7.45</v>
      </c>
      <c r="K609" s="209"/>
      <c r="L609" s="209"/>
    </row>
    <row r="610" spans="1:12" ht="15.2" customHeight="1">
      <c r="A610" s="205" t="s">
        <v>1103</v>
      </c>
      <c r="B610" s="205"/>
      <c r="C610" s="36" t="s">
        <v>319</v>
      </c>
      <c r="D610" s="35" t="s">
        <v>117</v>
      </c>
      <c r="E610" s="211" t="s">
        <v>320</v>
      </c>
      <c r="F610" s="211"/>
      <c r="G610" s="211"/>
      <c r="H610" s="211"/>
      <c r="I610" s="211"/>
      <c r="J610" s="211"/>
      <c r="K610" s="75"/>
      <c r="L610" s="75"/>
    </row>
    <row r="611" spans="1:12" ht="21.4" customHeight="1">
      <c r="A611" s="74"/>
      <c r="B611" s="205" t="s">
        <v>1026</v>
      </c>
      <c r="C611" s="205"/>
      <c r="D611" s="205"/>
      <c r="E611" s="76">
        <v>0.12</v>
      </c>
      <c r="F611" s="36" t="s">
        <v>581</v>
      </c>
      <c r="G611" s="205" t="s">
        <v>1027</v>
      </c>
      <c r="H611" s="205"/>
      <c r="I611" s="206">
        <v>18.559999999999999</v>
      </c>
      <c r="J611" s="206"/>
      <c r="K611" s="207">
        <v>2.23</v>
      </c>
      <c r="L611" s="207"/>
    </row>
    <row r="612" spans="1:12" ht="15.4" customHeight="1">
      <c r="A612" s="74"/>
      <c r="B612" s="205" t="s">
        <v>721</v>
      </c>
      <c r="C612" s="205"/>
      <c r="D612" s="205"/>
      <c r="E612" s="76">
        <v>0.12</v>
      </c>
      <c r="F612" s="36" t="s">
        <v>581</v>
      </c>
      <c r="G612" s="205" t="s">
        <v>722</v>
      </c>
      <c r="H612" s="205"/>
      <c r="I612" s="206">
        <v>12.1</v>
      </c>
      <c r="J612" s="206"/>
      <c r="K612" s="207">
        <v>1.45</v>
      </c>
      <c r="L612" s="207"/>
    </row>
    <row r="613" spans="1:12" ht="15.4" customHeight="1">
      <c r="A613" s="74"/>
      <c r="B613" s="205" t="s">
        <v>1104</v>
      </c>
      <c r="C613" s="205"/>
      <c r="D613" s="205"/>
      <c r="E613" s="76">
        <v>0.1</v>
      </c>
      <c r="F613" s="36" t="s">
        <v>117</v>
      </c>
      <c r="G613" s="205" t="s">
        <v>1105</v>
      </c>
      <c r="H613" s="205"/>
      <c r="I613" s="206">
        <v>88.19</v>
      </c>
      <c r="J613" s="206"/>
      <c r="K613" s="210">
        <v>8.82</v>
      </c>
      <c r="L613" s="210"/>
    </row>
    <row r="614" spans="1:12" ht="21.4" customHeight="1">
      <c r="A614" s="74"/>
      <c r="B614" s="74"/>
      <c r="C614" s="74"/>
      <c r="D614" s="74"/>
      <c r="E614" s="74"/>
      <c r="F614" s="74"/>
      <c r="G614" s="208" t="s">
        <v>761</v>
      </c>
      <c r="H614" s="208"/>
      <c r="I614" s="208"/>
      <c r="J614" s="209">
        <v>12.5</v>
      </c>
      <c r="K614" s="209"/>
      <c r="L614" s="209"/>
    </row>
    <row r="615" spans="1:12" ht="21.4" customHeight="1">
      <c r="A615" s="212" t="s">
        <v>1106</v>
      </c>
      <c r="B615" s="212"/>
      <c r="C615" s="212"/>
      <c r="D615" s="212"/>
      <c r="E615" s="212"/>
      <c r="F615" s="212"/>
      <c r="G615" s="212"/>
      <c r="H615" s="74"/>
      <c r="I615" s="74"/>
      <c r="J615" s="75"/>
      <c r="K615" s="75"/>
      <c r="L615" s="75"/>
    </row>
    <row r="616" spans="1:12" ht="30.6" customHeight="1">
      <c r="A616" s="208" t="s">
        <v>1107</v>
      </c>
      <c r="B616" s="208"/>
      <c r="C616" s="208"/>
      <c r="D616" s="208"/>
      <c r="E616" s="208"/>
      <c r="F616" s="208"/>
      <c r="G616" s="208"/>
      <c r="H616" s="74"/>
      <c r="I616" s="74"/>
      <c r="J616" s="75"/>
      <c r="K616" s="75"/>
      <c r="L616" s="75"/>
    </row>
    <row r="617" spans="1:12" ht="15.4" customHeight="1">
      <c r="A617" s="208" t="s">
        <v>1108</v>
      </c>
      <c r="B617" s="208"/>
      <c r="C617" s="208"/>
      <c r="D617" s="208"/>
      <c r="E617" s="208"/>
      <c r="F617" s="208"/>
      <c r="G617" s="208"/>
      <c r="H617" s="74"/>
      <c r="I617" s="74"/>
      <c r="J617" s="75"/>
      <c r="K617" s="75"/>
      <c r="L617" s="75"/>
    </row>
    <row r="618" spans="1:12" ht="17.45" customHeight="1">
      <c r="A618" s="205" t="s">
        <v>1109</v>
      </c>
      <c r="B618" s="205"/>
      <c r="C618" s="36" t="s">
        <v>326</v>
      </c>
      <c r="D618" s="35" t="s">
        <v>56</v>
      </c>
      <c r="E618" s="211" t="s">
        <v>327</v>
      </c>
      <c r="F618" s="211"/>
      <c r="G618" s="211"/>
      <c r="H618" s="211"/>
      <c r="I618" s="211"/>
      <c r="J618" s="211"/>
      <c r="K618" s="75"/>
      <c r="L618" s="75"/>
    </row>
    <row r="619" spans="1:12" ht="15.4" customHeight="1">
      <c r="A619" s="74"/>
      <c r="B619" s="205" t="s">
        <v>1110</v>
      </c>
      <c r="C619" s="205"/>
      <c r="D619" s="205"/>
      <c r="E619" s="76">
        <v>1</v>
      </c>
      <c r="F619" s="36" t="s">
        <v>56</v>
      </c>
      <c r="G619" s="205" t="s">
        <v>1111</v>
      </c>
      <c r="H619" s="205"/>
      <c r="I619" s="206">
        <v>854.75</v>
      </c>
      <c r="J619" s="206"/>
      <c r="K619" s="207">
        <v>854.75</v>
      </c>
      <c r="L619" s="207"/>
    </row>
    <row r="620" spans="1:12" ht="15.4" customHeight="1">
      <c r="A620" s="74"/>
      <c r="B620" s="205" t="s">
        <v>1112</v>
      </c>
      <c r="C620" s="205"/>
      <c r="D620" s="205"/>
      <c r="E620" s="76">
        <v>1</v>
      </c>
      <c r="F620" s="36" t="s">
        <v>56</v>
      </c>
      <c r="G620" s="205" t="s">
        <v>1113</v>
      </c>
      <c r="H620" s="205"/>
      <c r="I620" s="206">
        <v>338.51</v>
      </c>
      <c r="J620" s="206"/>
      <c r="K620" s="207">
        <v>338.51</v>
      </c>
      <c r="L620" s="207"/>
    </row>
    <row r="621" spans="1:12" ht="31.7" customHeight="1">
      <c r="A621" s="74"/>
      <c r="B621" s="205" t="s">
        <v>1114</v>
      </c>
      <c r="C621" s="205"/>
      <c r="D621" s="205"/>
      <c r="E621" s="76">
        <v>18</v>
      </c>
      <c r="F621" s="36" t="s">
        <v>56</v>
      </c>
      <c r="G621" s="205" t="s">
        <v>1115</v>
      </c>
      <c r="H621" s="205"/>
      <c r="I621" s="206">
        <v>10.52</v>
      </c>
      <c r="J621" s="206"/>
      <c r="K621" s="207">
        <v>189.36</v>
      </c>
      <c r="L621" s="207"/>
    </row>
    <row r="622" spans="1:12" ht="49.15" customHeight="1">
      <c r="A622" s="74"/>
      <c r="B622" s="205" t="s">
        <v>1116</v>
      </c>
      <c r="C622" s="205"/>
      <c r="D622" s="205"/>
      <c r="E622" s="76">
        <v>4</v>
      </c>
      <c r="F622" s="36" t="s">
        <v>56</v>
      </c>
      <c r="G622" s="205" t="s">
        <v>1117</v>
      </c>
      <c r="H622" s="205"/>
      <c r="I622" s="206">
        <v>70.73</v>
      </c>
      <c r="J622" s="206"/>
      <c r="K622" s="207">
        <v>282.92</v>
      </c>
      <c r="L622" s="207"/>
    </row>
    <row r="623" spans="1:12" ht="30.6" customHeight="1">
      <c r="A623" s="74"/>
      <c r="B623" s="205" t="s">
        <v>1118</v>
      </c>
      <c r="C623" s="205"/>
      <c r="D623" s="205"/>
      <c r="E623" s="76">
        <v>1</v>
      </c>
      <c r="F623" s="36" t="s">
        <v>56</v>
      </c>
      <c r="G623" s="205" t="s">
        <v>1119</v>
      </c>
      <c r="H623" s="205"/>
      <c r="I623" s="206">
        <v>97.35</v>
      </c>
      <c r="J623" s="206"/>
      <c r="K623" s="207">
        <v>97.35</v>
      </c>
      <c r="L623" s="207"/>
    </row>
    <row r="624" spans="1:12" ht="39.75" customHeight="1">
      <c r="A624" s="74"/>
      <c r="B624" s="205" t="s">
        <v>1120</v>
      </c>
      <c r="C624" s="205"/>
      <c r="D624" s="205"/>
      <c r="E624" s="76">
        <v>4</v>
      </c>
      <c r="F624" s="36" t="s">
        <v>56</v>
      </c>
      <c r="G624" s="205" t="s">
        <v>1121</v>
      </c>
      <c r="H624" s="205"/>
      <c r="I624" s="206">
        <v>107.64</v>
      </c>
      <c r="J624" s="206"/>
      <c r="K624" s="207">
        <v>430.56</v>
      </c>
      <c r="L624" s="207"/>
    </row>
    <row r="625" spans="1:12" ht="39.75" customHeight="1">
      <c r="A625" s="74"/>
      <c r="B625" s="205" t="s">
        <v>1122</v>
      </c>
      <c r="C625" s="205"/>
      <c r="D625" s="205"/>
      <c r="E625" s="76">
        <v>5</v>
      </c>
      <c r="F625" s="36" t="s">
        <v>56</v>
      </c>
      <c r="G625" s="205" t="s">
        <v>1123</v>
      </c>
      <c r="H625" s="205"/>
      <c r="I625" s="206">
        <v>140.63999999999999</v>
      </c>
      <c r="J625" s="206"/>
      <c r="K625" s="210">
        <v>703.2</v>
      </c>
      <c r="L625" s="210"/>
    </row>
    <row r="626" spans="1:12" ht="30.6" customHeight="1">
      <c r="A626" s="74"/>
      <c r="B626" s="74"/>
      <c r="C626" s="74"/>
      <c r="D626" s="74"/>
      <c r="E626" s="74"/>
      <c r="F626" s="74"/>
      <c r="G626" s="208" t="s">
        <v>696</v>
      </c>
      <c r="H626" s="208"/>
      <c r="I626" s="208"/>
      <c r="J626" s="209">
        <v>2896.65</v>
      </c>
      <c r="K626" s="209"/>
      <c r="L626" s="209"/>
    </row>
    <row r="627" spans="1:12" ht="21.4" customHeight="1">
      <c r="A627" s="208" t="s">
        <v>1124</v>
      </c>
      <c r="B627" s="208"/>
      <c r="C627" s="208"/>
      <c r="D627" s="208"/>
      <c r="E627" s="208"/>
      <c r="F627" s="208"/>
      <c r="G627" s="208"/>
      <c r="H627" s="74"/>
      <c r="I627" s="74"/>
      <c r="J627" s="75"/>
      <c r="K627" s="75"/>
      <c r="L627" s="75"/>
    </row>
    <row r="628" spans="1:12" ht="30.6" customHeight="1">
      <c r="A628" s="205" t="s">
        <v>1125</v>
      </c>
      <c r="B628" s="205"/>
      <c r="C628" s="36" t="s">
        <v>331</v>
      </c>
      <c r="D628" s="35" t="s">
        <v>56</v>
      </c>
      <c r="E628" s="211" t="s">
        <v>332</v>
      </c>
      <c r="F628" s="211"/>
      <c r="G628" s="211"/>
      <c r="H628" s="211"/>
      <c r="I628" s="211"/>
      <c r="J628" s="211"/>
      <c r="K628" s="75"/>
      <c r="L628" s="75"/>
    </row>
    <row r="629" spans="1:12" ht="15.4" customHeight="1">
      <c r="A629" s="74"/>
      <c r="B629" s="205" t="s">
        <v>1116</v>
      </c>
      <c r="C629" s="205"/>
      <c r="D629" s="205"/>
      <c r="E629" s="76">
        <v>2</v>
      </c>
      <c r="F629" s="36" t="s">
        <v>56</v>
      </c>
      <c r="G629" s="205" t="s">
        <v>1117</v>
      </c>
      <c r="H629" s="205"/>
      <c r="I629" s="206">
        <v>70.73</v>
      </c>
      <c r="J629" s="206"/>
      <c r="K629" s="207">
        <v>141.46</v>
      </c>
      <c r="L629" s="207"/>
    </row>
    <row r="630" spans="1:12" ht="15.4" customHeight="1">
      <c r="A630" s="74"/>
      <c r="B630" s="205" t="s">
        <v>1114</v>
      </c>
      <c r="C630" s="205"/>
      <c r="D630" s="205"/>
      <c r="E630" s="76">
        <v>2</v>
      </c>
      <c r="F630" s="36" t="s">
        <v>56</v>
      </c>
      <c r="G630" s="205" t="s">
        <v>1115</v>
      </c>
      <c r="H630" s="205"/>
      <c r="I630" s="206">
        <v>10.52</v>
      </c>
      <c r="J630" s="206"/>
      <c r="K630" s="207">
        <v>21.04</v>
      </c>
      <c r="L630" s="207"/>
    </row>
    <row r="631" spans="1:12" ht="31.7" customHeight="1">
      <c r="A631" s="74"/>
      <c r="B631" s="205" t="s">
        <v>1120</v>
      </c>
      <c r="C631" s="205"/>
      <c r="D631" s="205"/>
      <c r="E631" s="76">
        <v>4</v>
      </c>
      <c r="F631" s="36" t="s">
        <v>56</v>
      </c>
      <c r="G631" s="205" t="s">
        <v>1121</v>
      </c>
      <c r="H631" s="205"/>
      <c r="I631" s="206">
        <v>107.64</v>
      </c>
      <c r="J631" s="206"/>
      <c r="K631" s="207">
        <v>430.56</v>
      </c>
      <c r="L631" s="207"/>
    </row>
    <row r="632" spans="1:12" ht="39.75" customHeight="1">
      <c r="A632" s="74"/>
      <c r="B632" s="205" t="s">
        <v>1126</v>
      </c>
      <c r="C632" s="205"/>
      <c r="D632" s="205"/>
      <c r="E632" s="76">
        <v>1</v>
      </c>
      <c r="F632" s="36" t="s">
        <v>56</v>
      </c>
      <c r="G632" s="205" t="s">
        <v>1127</v>
      </c>
      <c r="H632" s="205"/>
      <c r="I632" s="206">
        <v>304.29000000000002</v>
      </c>
      <c r="J632" s="206"/>
      <c r="K632" s="207">
        <v>304.29000000000002</v>
      </c>
      <c r="L632" s="207"/>
    </row>
    <row r="633" spans="1:12" ht="39.75" customHeight="1">
      <c r="A633" s="74"/>
      <c r="B633" s="205" t="s">
        <v>1128</v>
      </c>
      <c r="C633" s="205"/>
      <c r="D633" s="205"/>
      <c r="E633" s="76">
        <v>1</v>
      </c>
      <c r="F633" s="36" t="s">
        <v>56</v>
      </c>
      <c r="G633" s="205" t="s">
        <v>1129</v>
      </c>
      <c r="H633" s="205"/>
      <c r="I633" s="206">
        <v>67.45</v>
      </c>
      <c r="J633" s="206"/>
      <c r="K633" s="207">
        <v>67.45</v>
      </c>
      <c r="L633" s="207"/>
    </row>
    <row r="634" spans="1:12" ht="21.4" customHeight="1">
      <c r="A634" s="74"/>
      <c r="B634" s="205" t="s">
        <v>1130</v>
      </c>
      <c r="C634" s="205"/>
      <c r="D634" s="205"/>
      <c r="E634" s="76">
        <v>1</v>
      </c>
      <c r="F634" s="36" t="s">
        <v>56</v>
      </c>
      <c r="G634" s="205" t="s">
        <v>1131</v>
      </c>
      <c r="H634" s="205"/>
      <c r="I634" s="206">
        <v>10.09</v>
      </c>
      <c r="J634" s="206"/>
      <c r="K634" s="207">
        <v>10.09</v>
      </c>
      <c r="L634" s="207"/>
    </row>
    <row r="635" spans="1:12" ht="15.2" customHeight="1">
      <c r="A635" s="74"/>
      <c r="B635" s="205" t="s">
        <v>1132</v>
      </c>
      <c r="C635" s="205"/>
      <c r="D635" s="205"/>
      <c r="E635" s="76">
        <v>1</v>
      </c>
      <c r="F635" s="36" t="s">
        <v>56</v>
      </c>
      <c r="G635" s="205" t="s">
        <v>1133</v>
      </c>
      <c r="H635" s="205"/>
      <c r="I635" s="206">
        <v>229.87</v>
      </c>
      <c r="J635" s="206"/>
      <c r="K635" s="207">
        <v>229.87</v>
      </c>
      <c r="L635" s="207"/>
    </row>
    <row r="636" spans="1:12" ht="21.4" customHeight="1">
      <c r="A636" s="74"/>
      <c r="B636" s="205" t="s">
        <v>1134</v>
      </c>
      <c r="C636" s="205"/>
      <c r="D636" s="205"/>
      <c r="E636" s="76">
        <v>1</v>
      </c>
      <c r="F636" s="36" t="s">
        <v>56</v>
      </c>
      <c r="G636" s="205" t="s">
        <v>1135</v>
      </c>
      <c r="H636" s="205"/>
      <c r="I636" s="206">
        <v>78.900000000000006</v>
      </c>
      <c r="J636" s="206"/>
      <c r="K636" s="207">
        <v>78.900000000000006</v>
      </c>
      <c r="L636" s="207"/>
    </row>
    <row r="637" spans="1:12" ht="39.75" customHeight="1">
      <c r="A637" s="74"/>
      <c r="B637" s="205" t="s">
        <v>1136</v>
      </c>
      <c r="C637" s="205"/>
      <c r="D637" s="205"/>
      <c r="E637" s="76">
        <v>1</v>
      </c>
      <c r="F637" s="36" t="s">
        <v>56</v>
      </c>
      <c r="G637" s="205" t="s">
        <v>1137</v>
      </c>
      <c r="H637" s="205"/>
      <c r="I637" s="206">
        <v>215.56</v>
      </c>
      <c r="J637" s="206"/>
      <c r="K637" s="207">
        <v>215.56</v>
      </c>
      <c r="L637" s="207"/>
    </row>
    <row r="638" spans="1:12" ht="15.2" customHeight="1">
      <c r="A638" s="74"/>
      <c r="B638" s="205" t="s">
        <v>1138</v>
      </c>
      <c r="C638" s="205"/>
      <c r="D638" s="205"/>
      <c r="E638" s="76">
        <v>1</v>
      </c>
      <c r="F638" s="36" t="s">
        <v>56</v>
      </c>
      <c r="G638" s="205" t="s">
        <v>1139</v>
      </c>
      <c r="H638" s="205"/>
      <c r="I638" s="206">
        <v>42.89</v>
      </c>
      <c r="J638" s="206"/>
      <c r="K638" s="207">
        <v>42.89</v>
      </c>
      <c r="L638" s="207"/>
    </row>
    <row r="639" spans="1:12" ht="15.2" customHeight="1">
      <c r="A639" s="74"/>
      <c r="B639" s="205" t="s">
        <v>1140</v>
      </c>
      <c r="C639" s="205"/>
      <c r="D639" s="205"/>
      <c r="E639" s="76">
        <v>1</v>
      </c>
      <c r="F639" s="36" t="s">
        <v>56</v>
      </c>
      <c r="G639" s="205" t="s">
        <v>1141</v>
      </c>
      <c r="H639" s="205"/>
      <c r="I639" s="206">
        <v>93.02</v>
      </c>
      <c r="J639" s="206"/>
      <c r="K639" s="207">
        <v>93.02</v>
      </c>
      <c r="L639" s="207"/>
    </row>
    <row r="640" spans="1:12" ht="15.2" customHeight="1">
      <c r="A640" s="74"/>
      <c r="B640" s="205" t="s">
        <v>1142</v>
      </c>
      <c r="C640" s="205"/>
      <c r="D640" s="205"/>
      <c r="E640" s="76">
        <v>1</v>
      </c>
      <c r="F640" s="36" t="s">
        <v>56</v>
      </c>
      <c r="G640" s="205" t="s">
        <v>1143</v>
      </c>
      <c r="H640" s="205"/>
      <c r="I640" s="206">
        <v>62.6</v>
      </c>
      <c r="J640" s="206"/>
      <c r="K640" s="207">
        <v>62.6</v>
      </c>
      <c r="L640" s="207"/>
    </row>
    <row r="641" spans="1:12" ht="21.4" customHeight="1">
      <c r="A641" s="74"/>
      <c r="B641" s="205" t="s">
        <v>1144</v>
      </c>
      <c r="C641" s="205"/>
      <c r="D641" s="205"/>
      <c r="E641" s="76">
        <v>1</v>
      </c>
      <c r="F641" s="36" t="s">
        <v>56</v>
      </c>
      <c r="G641" s="205" t="s">
        <v>1145</v>
      </c>
      <c r="H641" s="205"/>
      <c r="I641" s="206">
        <v>15.28</v>
      </c>
      <c r="J641" s="206"/>
      <c r="K641" s="207">
        <v>15.28</v>
      </c>
      <c r="L641" s="207"/>
    </row>
    <row r="642" spans="1:12" ht="21.4" customHeight="1">
      <c r="A642" s="74"/>
      <c r="B642" s="205" t="s">
        <v>1146</v>
      </c>
      <c r="C642" s="205"/>
      <c r="D642" s="205"/>
      <c r="E642" s="76">
        <v>1</v>
      </c>
      <c r="F642" s="36" t="s">
        <v>56</v>
      </c>
      <c r="G642" s="205" t="s">
        <v>1147</v>
      </c>
      <c r="H642" s="205"/>
      <c r="I642" s="206">
        <v>10.5</v>
      </c>
      <c r="J642" s="206"/>
      <c r="K642" s="207">
        <v>10.5</v>
      </c>
      <c r="L642" s="207"/>
    </row>
    <row r="643" spans="1:12" ht="21.4" customHeight="1">
      <c r="A643" s="74"/>
      <c r="B643" s="205" t="s">
        <v>1148</v>
      </c>
      <c r="C643" s="205"/>
      <c r="D643" s="205"/>
      <c r="E643" s="76">
        <v>1</v>
      </c>
      <c r="F643" s="36" t="s">
        <v>56</v>
      </c>
      <c r="G643" s="205" t="s">
        <v>1149</v>
      </c>
      <c r="H643" s="205"/>
      <c r="I643" s="206">
        <v>4.47</v>
      </c>
      <c r="J643" s="206"/>
      <c r="K643" s="207">
        <v>4.47</v>
      </c>
      <c r="L643" s="207"/>
    </row>
    <row r="644" spans="1:12" ht="15.2" customHeight="1">
      <c r="A644" s="74"/>
      <c r="B644" s="205" t="s">
        <v>1150</v>
      </c>
      <c r="C644" s="205"/>
      <c r="D644" s="205"/>
      <c r="E644" s="76">
        <v>1</v>
      </c>
      <c r="F644" s="36" t="s">
        <v>56</v>
      </c>
      <c r="G644" s="205" t="s">
        <v>1151</v>
      </c>
      <c r="H644" s="205"/>
      <c r="I644" s="206">
        <v>5.95</v>
      </c>
      <c r="J644" s="206"/>
      <c r="K644" s="207">
        <v>5.95</v>
      </c>
      <c r="L644" s="207"/>
    </row>
    <row r="645" spans="1:12" ht="15.2" customHeight="1">
      <c r="A645" s="74"/>
      <c r="B645" s="205" t="s">
        <v>1110</v>
      </c>
      <c r="C645" s="205"/>
      <c r="D645" s="205"/>
      <c r="E645" s="76">
        <v>1</v>
      </c>
      <c r="F645" s="36" t="s">
        <v>56</v>
      </c>
      <c r="G645" s="205" t="s">
        <v>1111</v>
      </c>
      <c r="H645" s="205"/>
      <c r="I645" s="206">
        <v>854.75</v>
      </c>
      <c r="J645" s="206"/>
      <c r="K645" s="207">
        <v>854.75</v>
      </c>
      <c r="L645" s="207"/>
    </row>
    <row r="646" spans="1:12" ht="15.2" customHeight="1">
      <c r="A646" s="74"/>
      <c r="B646" s="205" t="s">
        <v>1152</v>
      </c>
      <c r="C646" s="205"/>
      <c r="D646" s="205"/>
      <c r="E646" s="76">
        <v>1</v>
      </c>
      <c r="F646" s="36" t="s">
        <v>56</v>
      </c>
      <c r="G646" s="205" t="s">
        <v>332</v>
      </c>
      <c r="H646" s="205"/>
      <c r="I646" s="206">
        <v>324.92</v>
      </c>
      <c r="J646" s="206"/>
      <c r="K646" s="210">
        <v>324.92</v>
      </c>
      <c r="L646" s="210"/>
    </row>
    <row r="647" spans="1:12" ht="15.2" customHeight="1">
      <c r="A647" s="74"/>
      <c r="B647" s="74"/>
      <c r="C647" s="74"/>
      <c r="D647" s="74"/>
      <c r="E647" s="74"/>
      <c r="F647" s="74"/>
      <c r="G647" s="208" t="s">
        <v>696</v>
      </c>
      <c r="H647" s="208"/>
      <c r="I647" s="208"/>
      <c r="J647" s="209">
        <v>2913.6</v>
      </c>
      <c r="K647" s="209"/>
      <c r="L647" s="209"/>
    </row>
    <row r="648" spans="1:12" ht="49.15" customHeight="1">
      <c r="A648" s="208" t="s">
        <v>1153</v>
      </c>
      <c r="B648" s="208"/>
      <c r="C648" s="208"/>
      <c r="D648" s="208"/>
      <c r="E648" s="208"/>
      <c r="F648" s="208"/>
      <c r="G648" s="208"/>
      <c r="H648" s="74"/>
      <c r="I648" s="74"/>
      <c r="J648" s="75"/>
      <c r="K648" s="75"/>
      <c r="L648" s="75"/>
    </row>
    <row r="649" spans="1:12" ht="49.15" customHeight="1">
      <c r="A649" s="205" t="s">
        <v>1154</v>
      </c>
      <c r="B649" s="205"/>
      <c r="C649" s="36" t="s">
        <v>336</v>
      </c>
      <c r="D649" s="35" t="s">
        <v>56</v>
      </c>
      <c r="E649" s="211" t="s">
        <v>337</v>
      </c>
      <c r="F649" s="211"/>
      <c r="G649" s="211"/>
      <c r="H649" s="211"/>
      <c r="I649" s="211"/>
      <c r="J649" s="211"/>
      <c r="K649" s="75"/>
      <c r="L649" s="75"/>
    </row>
    <row r="650" spans="1:12" ht="15.4" customHeight="1">
      <c r="A650" s="74"/>
      <c r="B650" s="205" t="s">
        <v>1155</v>
      </c>
      <c r="C650" s="205"/>
      <c r="D650" s="205"/>
      <c r="E650" s="76">
        <v>1</v>
      </c>
      <c r="F650" s="36" t="s">
        <v>56</v>
      </c>
      <c r="G650" s="205" t="s">
        <v>337</v>
      </c>
      <c r="H650" s="205"/>
      <c r="I650" s="206">
        <v>324.92</v>
      </c>
      <c r="J650" s="206"/>
      <c r="K650" s="207">
        <v>324.92</v>
      </c>
      <c r="L650" s="207"/>
    </row>
    <row r="651" spans="1:12" ht="15.4" customHeight="1">
      <c r="A651" s="74"/>
      <c r="B651" s="205" t="s">
        <v>1114</v>
      </c>
      <c r="C651" s="205"/>
      <c r="D651" s="205"/>
      <c r="E651" s="76">
        <v>8</v>
      </c>
      <c r="F651" s="36" t="s">
        <v>56</v>
      </c>
      <c r="G651" s="205" t="s">
        <v>1115</v>
      </c>
      <c r="H651" s="205"/>
      <c r="I651" s="206">
        <v>10.52</v>
      </c>
      <c r="J651" s="206"/>
      <c r="K651" s="207">
        <v>84.16</v>
      </c>
      <c r="L651" s="207"/>
    </row>
    <row r="652" spans="1:12" ht="31.7" customHeight="1">
      <c r="A652" s="74"/>
      <c r="B652" s="205" t="s">
        <v>1156</v>
      </c>
      <c r="C652" s="205"/>
      <c r="D652" s="205"/>
      <c r="E652" s="76">
        <v>1</v>
      </c>
      <c r="F652" s="36" t="s">
        <v>56</v>
      </c>
      <c r="G652" s="205" t="s">
        <v>1157</v>
      </c>
      <c r="H652" s="205"/>
      <c r="I652" s="206">
        <v>65.709999999999994</v>
      </c>
      <c r="J652" s="206"/>
      <c r="K652" s="207">
        <v>65.709999999999994</v>
      </c>
      <c r="L652" s="207"/>
    </row>
    <row r="653" spans="1:12" ht="49.15" customHeight="1">
      <c r="A653" s="74"/>
      <c r="B653" s="205" t="s">
        <v>1116</v>
      </c>
      <c r="C653" s="205"/>
      <c r="D653" s="205"/>
      <c r="E653" s="76">
        <v>2</v>
      </c>
      <c r="F653" s="36" t="s">
        <v>56</v>
      </c>
      <c r="G653" s="205" t="s">
        <v>1117</v>
      </c>
      <c r="H653" s="205"/>
      <c r="I653" s="206">
        <v>70.73</v>
      </c>
      <c r="J653" s="206"/>
      <c r="K653" s="207">
        <v>141.46</v>
      </c>
      <c r="L653" s="207"/>
    </row>
    <row r="654" spans="1:12" ht="39.75" customHeight="1">
      <c r="A654" s="74"/>
      <c r="B654" s="205" t="s">
        <v>1120</v>
      </c>
      <c r="C654" s="205"/>
      <c r="D654" s="205"/>
      <c r="E654" s="76">
        <v>4</v>
      </c>
      <c r="F654" s="36" t="s">
        <v>56</v>
      </c>
      <c r="G654" s="205" t="s">
        <v>1121</v>
      </c>
      <c r="H654" s="205"/>
      <c r="I654" s="206">
        <v>107.64</v>
      </c>
      <c r="J654" s="206"/>
      <c r="K654" s="210">
        <v>430.56</v>
      </c>
      <c r="L654" s="210"/>
    </row>
    <row r="655" spans="1:12" ht="39.75" customHeight="1">
      <c r="A655" s="74"/>
      <c r="B655" s="74"/>
      <c r="C655" s="74"/>
      <c r="D655" s="74"/>
      <c r="E655" s="74"/>
      <c r="F655" s="74"/>
      <c r="G655" s="208" t="s">
        <v>696</v>
      </c>
      <c r="H655" s="208"/>
      <c r="I655" s="208"/>
      <c r="J655" s="209">
        <v>1046.81</v>
      </c>
      <c r="K655" s="209"/>
      <c r="L655" s="209"/>
    </row>
    <row r="656" spans="1:12" ht="39.75" customHeight="1">
      <c r="A656" s="205" t="s">
        <v>1158</v>
      </c>
      <c r="B656" s="205"/>
      <c r="C656" s="36" t="s">
        <v>339</v>
      </c>
      <c r="D656" s="35" t="s">
        <v>56</v>
      </c>
      <c r="E656" s="211" t="s">
        <v>340</v>
      </c>
      <c r="F656" s="211"/>
      <c r="G656" s="211"/>
      <c r="H656" s="211"/>
      <c r="I656" s="211"/>
      <c r="J656" s="211"/>
      <c r="K656" s="75"/>
      <c r="L656" s="75"/>
    </row>
    <row r="657" spans="1:12" ht="21.4" customHeight="1">
      <c r="A657" s="74"/>
      <c r="B657" s="205" t="s">
        <v>1159</v>
      </c>
      <c r="C657" s="205"/>
      <c r="D657" s="205"/>
      <c r="E657" s="76">
        <v>1</v>
      </c>
      <c r="F657" s="36" t="s">
        <v>56</v>
      </c>
      <c r="G657" s="205" t="s">
        <v>340</v>
      </c>
      <c r="H657" s="205"/>
      <c r="I657" s="206">
        <v>239.51</v>
      </c>
      <c r="J657" s="206"/>
      <c r="K657" s="207">
        <v>239.51</v>
      </c>
      <c r="L657" s="207"/>
    </row>
    <row r="658" spans="1:12" ht="15.4" customHeight="1">
      <c r="A658" s="74"/>
      <c r="B658" s="205" t="s">
        <v>1114</v>
      </c>
      <c r="C658" s="205"/>
      <c r="D658" s="205"/>
      <c r="E658" s="76">
        <v>2</v>
      </c>
      <c r="F658" s="36" t="s">
        <v>56</v>
      </c>
      <c r="G658" s="205" t="s">
        <v>1115</v>
      </c>
      <c r="H658" s="205"/>
      <c r="I658" s="206">
        <v>10.52</v>
      </c>
      <c r="J658" s="206"/>
      <c r="K658" s="207">
        <v>21.04</v>
      </c>
      <c r="L658" s="207"/>
    </row>
    <row r="659" spans="1:12" ht="31.7" customHeight="1">
      <c r="A659" s="74"/>
      <c r="B659" s="205" t="s">
        <v>1116</v>
      </c>
      <c r="C659" s="205"/>
      <c r="D659" s="205"/>
      <c r="E659" s="76">
        <v>2</v>
      </c>
      <c r="F659" s="36" t="s">
        <v>56</v>
      </c>
      <c r="G659" s="205" t="s">
        <v>1117</v>
      </c>
      <c r="H659" s="205"/>
      <c r="I659" s="206">
        <v>70.73</v>
      </c>
      <c r="J659" s="206"/>
      <c r="K659" s="207">
        <v>141.46</v>
      </c>
      <c r="L659" s="207"/>
    </row>
    <row r="660" spans="1:12" ht="49.15" customHeight="1">
      <c r="A660" s="74"/>
      <c r="B660" s="205" t="s">
        <v>1120</v>
      </c>
      <c r="C660" s="205"/>
      <c r="D660" s="205"/>
      <c r="E660" s="76">
        <v>4</v>
      </c>
      <c r="F660" s="36" t="s">
        <v>56</v>
      </c>
      <c r="G660" s="205" t="s">
        <v>1121</v>
      </c>
      <c r="H660" s="205"/>
      <c r="I660" s="206">
        <v>107.64</v>
      </c>
      <c r="J660" s="206"/>
      <c r="K660" s="210">
        <v>430.56</v>
      </c>
      <c r="L660" s="210"/>
    </row>
    <row r="661" spans="1:12" ht="39.75" customHeight="1">
      <c r="A661" s="74"/>
      <c r="B661" s="74"/>
      <c r="C661" s="74"/>
      <c r="D661" s="74"/>
      <c r="E661" s="74"/>
      <c r="F661" s="74"/>
      <c r="G661" s="208" t="s">
        <v>696</v>
      </c>
      <c r="H661" s="208"/>
      <c r="I661" s="208"/>
      <c r="J661" s="209">
        <v>832.57</v>
      </c>
      <c r="K661" s="209"/>
      <c r="L661" s="209"/>
    </row>
    <row r="662" spans="1:12" ht="39.75" customHeight="1">
      <c r="A662" s="208" t="s">
        <v>1160</v>
      </c>
      <c r="B662" s="208"/>
      <c r="C662" s="208"/>
      <c r="D662" s="208"/>
      <c r="E662" s="208"/>
      <c r="F662" s="208"/>
      <c r="G662" s="208"/>
      <c r="H662" s="74"/>
      <c r="I662" s="74"/>
      <c r="J662" s="75"/>
      <c r="K662" s="75"/>
      <c r="L662" s="75"/>
    </row>
    <row r="663" spans="1:12" ht="21.4" customHeight="1">
      <c r="A663" s="205" t="s">
        <v>1161</v>
      </c>
      <c r="B663" s="205"/>
      <c r="C663" s="36" t="s">
        <v>344</v>
      </c>
      <c r="D663" s="35" t="s">
        <v>56</v>
      </c>
      <c r="E663" s="211" t="s">
        <v>345</v>
      </c>
      <c r="F663" s="211"/>
      <c r="G663" s="211"/>
      <c r="H663" s="211"/>
      <c r="I663" s="211"/>
      <c r="J663" s="211"/>
      <c r="K663" s="75"/>
      <c r="L663" s="75"/>
    </row>
    <row r="664" spans="1:12" ht="15.4" customHeight="1">
      <c r="A664" s="74"/>
      <c r="B664" s="205" t="s">
        <v>1162</v>
      </c>
      <c r="C664" s="205"/>
      <c r="D664" s="205"/>
      <c r="E664" s="76">
        <v>1</v>
      </c>
      <c r="F664" s="36" t="s">
        <v>56</v>
      </c>
      <c r="G664" s="205" t="s">
        <v>1163</v>
      </c>
      <c r="H664" s="205"/>
      <c r="I664" s="206">
        <v>33.57</v>
      </c>
      <c r="J664" s="206"/>
      <c r="K664" s="207">
        <v>33.57</v>
      </c>
      <c r="L664" s="207"/>
    </row>
    <row r="665" spans="1:12" ht="15.4" customHeight="1">
      <c r="A665" s="74"/>
      <c r="B665" s="205" t="s">
        <v>1164</v>
      </c>
      <c r="C665" s="205"/>
      <c r="D665" s="205"/>
      <c r="E665" s="76">
        <v>10</v>
      </c>
      <c r="F665" s="36" t="s">
        <v>56</v>
      </c>
      <c r="G665" s="205" t="s">
        <v>1165</v>
      </c>
      <c r="H665" s="205"/>
      <c r="I665" s="206">
        <v>8.49</v>
      </c>
      <c r="J665" s="206"/>
      <c r="K665" s="207">
        <v>84.9</v>
      </c>
      <c r="L665" s="207"/>
    </row>
    <row r="666" spans="1:12" ht="15.4" customHeight="1">
      <c r="A666" s="74"/>
      <c r="B666" s="205" t="s">
        <v>1166</v>
      </c>
      <c r="C666" s="205"/>
      <c r="D666" s="205"/>
      <c r="E666" s="76">
        <v>2.25</v>
      </c>
      <c r="F666" s="36" t="s">
        <v>581</v>
      </c>
      <c r="G666" s="205" t="s">
        <v>1167</v>
      </c>
      <c r="H666" s="205"/>
      <c r="I666" s="206">
        <v>18.649999999999999</v>
      </c>
      <c r="J666" s="206"/>
      <c r="K666" s="207">
        <v>41.96</v>
      </c>
      <c r="L666" s="207"/>
    </row>
    <row r="667" spans="1:12" ht="39.75" customHeight="1">
      <c r="A667" s="74"/>
      <c r="B667" s="205" t="s">
        <v>1168</v>
      </c>
      <c r="C667" s="205"/>
      <c r="D667" s="205"/>
      <c r="E667" s="76">
        <v>2.25</v>
      </c>
      <c r="F667" s="36" t="s">
        <v>581</v>
      </c>
      <c r="G667" s="205" t="s">
        <v>1169</v>
      </c>
      <c r="H667" s="205"/>
      <c r="I667" s="206">
        <v>14.24</v>
      </c>
      <c r="J667" s="206"/>
      <c r="K667" s="207">
        <v>32.04</v>
      </c>
      <c r="L667" s="207"/>
    </row>
    <row r="668" spans="1:12" ht="21.4" customHeight="1">
      <c r="A668" s="74"/>
      <c r="B668" s="205" t="s">
        <v>422</v>
      </c>
      <c r="C668" s="205"/>
      <c r="D668" s="205"/>
      <c r="E668" s="76">
        <v>5</v>
      </c>
      <c r="F668" s="36" t="s">
        <v>86</v>
      </c>
      <c r="G668" s="205" t="s">
        <v>423</v>
      </c>
      <c r="H668" s="205"/>
      <c r="I668" s="206">
        <v>2.4700000000000002</v>
      </c>
      <c r="J668" s="206"/>
      <c r="K668" s="210">
        <v>12.35</v>
      </c>
      <c r="L668" s="210"/>
    </row>
    <row r="669" spans="1:12" ht="21.4" customHeight="1">
      <c r="A669" s="74"/>
      <c r="B669" s="74"/>
      <c r="C669" s="74"/>
      <c r="D669" s="74"/>
      <c r="E669" s="74"/>
      <c r="F669" s="74"/>
      <c r="G669" s="208" t="s">
        <v>696</v>
      </c>
      <c r="H669" s="208"/>
      <c r="I669" s="208"/>
      <c r="J669" s="209">
        <v>204.82</v>
      </c>
      <c r="K669" s="209"/>
      <c r="L669" s="209"/>
    </row>
    <row r="670" spans="1:12" ht="21.4" customHeight="1">
      <c r="A670" s="205" t="s">
        <v>1170</v>
      </c>
      <c r="B670" s="205"/>
      <c r="C670" s="36" t="s">
        <v>347</v>
      </c>
      <c r="D670" s="35" t="s">
        <v>56</v>
      </c>
      <c r="E670" s="211" t="s">
        <v>348</v>
      </c>
      <c r="F670" s="211"/>
      <c r="G670" s="211"/>
      <c r="H670" s="211"/>
      <c r="I670" s="211"/>
      <c r="J670" s="211"/>
      <c r="K670" s="75"/>
      <c r="L670" s="75"/>
    </row>
    <row r="671" spans="1:12" ht="39.75" customHeight="1">
      <c r="A671" s="74"/>
      <c r="B671" s="205" t="s">
        <v>1171</v>
      </c>
      <c r="C671" s="205"/>
      <c r="D671" s="205"/>
      <c r="E671" s="76">
        <v>1</v>
      </c>
      <c r="F671" s="36" t="s">
        <v>56</v>
      </c>
      <c r="G671" s="205" t="s">
        <v>1172</v>
      </c>
      <c r="H671" s="205"/>
      <c r="I671" s="206">
        <v>26.25</v>
      </c>
      <c r="J671" s="206"/>
      <c r="K671" s="207">
        <v>26.25</v>
      </c>
      <c r="L671" s="207"/>
    </row>
    <row r="672" spans="1:12" ht="15.4" customHeight="1">
      <c r="A672" s="74"/>
      <c r="B672" s="205" t="s">
        <v>1164</v>
      </c>
      <c r="C672" s="205"/>
      <c r="D672" s="205"/>
      <c r="E672" s="76">
        <v>6</v>
      </c>
      <c r="F672" s="36" t="s">
        <v>56</v>
      </c>
      <c r="G672" s="205" t="s">
        <v>1165</v>
      </c>
      <c r="H672" s="205"/>
      <c r="I672" s="206">
        <v>8.49</v>
      </c>
      <c r="J672" s="206"/>
      <c r="K672" s="207">
        <v>50.94</v>
      </c>
      <c r="L672" s="207"/>
    </row>
    <row r="673" spans="1:12" ht="15.4" customHeight="1">
      <c r="A673" s="74"/>
      <c r="B673" s="205" t="s">
        <v>1166</v>
      </c>
      <c r="C673" s="205"/>
      <c r="D673" s="205"/>
      <c r="E673" s="76">
        <v>1.35</v>
      </c>
      <c r="F673" s="36" t="s">
        <v>581</v>
      </c>
      <c r="G673" s="205" t="s">
        <v>1167</v>
      </c>
      <c r="H673" s="205"/>
      <c r="I673" s="206">
        <v>18.649999999999999</v>
      </c>
      <c r="J673" s="206"/>
      <c r="K673" s="207">
        <v>25.18</v>
      </c>
      <c r="L673" s="207"/>
    </row>
    <row r="674" spans="1:12" ht="39.75" customHeight="1">
      <c r="A674" s="74"/>
      <c r="B674" s="205" t="s">
        <v>1168</v>
      </c>
      <c r="C674" s="205"/>
      <c r="D674" s="205"/>
      <c r="E674" s="76">
        <v>1.35</v>
      </c>
      <c r="F674" s="36" t="s">
        <v>581</v>
      </c>
      <c r="G674" s="205" t="s">
        <v>1169</v>
      </c>
      <c r="H674" s="205"/>
      <c r="I674" s="206">
        <v>14.24</v>
      </c>
      <c r="J674" s="206"/>
      <c r="K674" s="207">
        <v>19.22</v>
      </c>
      <c r="L674" s="207"/>
    </row>
    <row r="675" spans="1:12" ht="21.4" customHeight="1">
      <c r="A675" s="74"/>
      <c r="B675" s="205" t="s">
        <v>422</v>
      </c>
      <c r="C675" s="205"/>
      <c r="D675" s="205"/>
      <c r="E675" s="76">
        <v>3</v>
      </c>
      <c r="F675" s="36" t="s">
        <v>86</v>
      </c>
      <c r="G675" s="205" t="s">
        <v>423</v>
      </c>
      <c r="H675" s="205"/>
      <c r="I675" s="206">
        <v>2.4700000000000002</v>
      </c>
      <c r="J675" s="206"/>
      <c r="K675" s="210">
        <v>7.41</v>
      </c>
      <c r="L675" s="210"/>
    </row>
    <row r="676" spans="1:12" ht="21.4" customHeight="1">
      <c r="A676" s="74"/>
      <c r="B676" s="74"/>
      <c r="C676" s="74"/>
      <c r="D676" s="74"/>
      <c r="E676" s="74"/>
      <c r="F676" s="74"/>
      <c r="G676" s="208" t="s">
        <v>696</v>
      </c>
      <c r="H676" s="208"/>
      <c r="I676" s="208"/>
      <c r="J676" s="209">
        <v>129</v>
      </c>
      <c r="K676" s="209"/>
      <c r="L676" s="209"/>
    </row>
    <row r="677" spans="1:12" ht="21.4" customHeight="1">
      <c r="A677" s="208" t="s">
        <v>1173</v>
      </c>
      <c r="B677" s="208"/>
      <c r="C677" s="208"/>
      <c r="D677" s="208"/>
      <c r="E677" s="208"/>
      <c r="F677" s="208"/>
      <c r="G677" s="208"/>
      <c r="H677" s="74"/>
      <c r="I677" s="74"/>
      <c r="J677" s="75"/>
      <c r="K677" s="75"/>
      <c r="L677" s="75"/>
    </row>
    <row r="678" spans="1:12" ht="39.75" customHeight="1">
      <c r="A678" s="205" t="s">
        <v>1174</v>
      </c>
      <c r="B678" s="205"/>
      <c r="C678" s="36" t="s">
        <v>352</v>
      </c>
      <c r="D678" s="35" t="s">
        <v>56</v>
      </c>
      <c r="E678" s="211" t="s">
        <v>353</v>
      </c>
      <c r="F678" s="211"/>
      <c r="G678" s="211"/>
      <c r="H678" s="211"/>
      <c r="I678" s="211"/>
      <c r="J678" s="211"/>
      <c r="K678" s="75"/>
      <c r="L678" s="75"/>
    </row>
    <row r="679" spans="1:12" ht="15.4" customHeight="1">
      <c r="A679" s="74"/>
      <c r="B679" s="205" t="s">
        <v>1166</v>
      </c>
      <c r="C679" s="205"/>
      <c r="D679" s="205"/>
      <c r="E679" s="76">
        <v>1.4</v>
      </c>
      <c r="F679" s="36" t="s">
        <v>581</v>
      </c>
      <c r="G679" s="205" t="s">
        <v>1167</v>
      </c>
      <c r="H679" s="205"/>
      <c r="I679" s="206">
        <v>18.649999999999999</v>
      </c>
      <c r="J679" s="206"/>
      <c r="K679" s="207">
        <v>26.11</v>
      </c>
      <c r="L679" s="207"/>
    </row>
    <row r="680" spans="1:12" ht="15.4" customHeight="1">
      <c r="A680" s="74"/>
      <c r="B680" s="205" t="s">
        <v>721</v>
      </c>
      <c r="C680" s="205"/>
      <c r="D680" s="205"/>
      <c r="E680" s="76">
        <v>1.4</v>
      </c>
      <c r="F680" s="36" t="s">
        <v>581</v>
      </c>
      <c r="G680" s="205" t="s">
        <v>722</v>
      </c>
      <c r="H680" s="205"/>
      <c r="I680" s="206">
        <v>12.1</v>
      </c>
      <c r="J680" s="206"/>
      <c r="K680" s="207">
        <v>16.940000000000001</v>
      </c>
      <c r="L680" s="207"/>
    </row>
    <row r="681" spans="1:12" ht="50.85" customHeight="1">
      <c r="A681" s="74"/>
      <c r="B681" s="205" t="s">
        <v>1175</v>
      </c>
      <c r="C681" s="205"/>
      <c r="D681" s="205"/>
      <c r="E681" s="76">
        <v>1</v>
      </c>
      <c r="F681" s="36" t="s">
        <v>56</v>
      </c>
      <c r="G681" s="205" t="s">
        <v>1176</v>
      </c>
      <c r="H681" s="205"/>
      <c r="I681" s="206">
        <v>1473.69</v>
      </c>
      <c r="J681" s="206"/>
      <c r="K681" s="210">
        <v>1473.69</v>
      </c>
      <c r="L681" s="210"/>
    </row>
    <row r="682" spans="1:12" ht="21.4" customHeight="1">
      <c r="A682" s="74"/>
      <c r="B682" s="74"/>
      <c r="C682" s="74"/>
      <c r="D682" s="74"/>
      <c r="E682" s="74"/>
      <c r="F682" s="74"/>
      <c r="G682" s="208" t="s">
        <v>696</v>
      </c>
      <c r="H682" s="208"/>
      <c r="I682" s="208"/>
      <c r="J682" s="209">
        <v>1516.74</v>
      </c>
      <c r="K682" s="209"/>
      <c r="L682" s="209"/>
    </row>
    <row r="683" spans="1:12" ht="21.4" customHeight="1">
      <c r="A683" s="205" t="s">
        <v>1177</v>
      </c>
      <c r="B683" s="205"/>
      <c r="C683" s="36" t="s">
        <v>355</v>
      </c>
      <c r="D683" s="35" t="s">
        <v>56</v>
      </c>
      <c r="E683" s="211" t="s">
        <v>356</v>
      </c>
      <c r="F683" s="211"/>
      <c r="G683" s="211"/>
      <c r="H683" s="211"/>
      <c r="I683" s="211"/>
      <c r="J683" s="211"/>
      <c r="K683" s="75"/>
      <c r="L683" s="75"/>
    </row>
    <row r="684" spans="1:12" ht="76.900000000000006" customHeight="1">
      <c r="A684" s="74"/>
      <c r="B684" s="205" t="s">
        <v>1166</v>
      </c>
      <c r="C684" s="205"/>
      <c r="D684" s="205"/>
      <c r="E684" s="76">
        <v>2</v>
      </c>
      <c r="F684" s="36" t="s">
        <v>581</v>
      </c>
      <c r="G684" s="205" t="s">
        <v>1167</v>
      </c>
      <c r="H684" s="205"/>
      <c r="I684" s="206">
        <v>18.649999999999999</v>
      </c>
      <c r="J684" s="206"/>
      <c r="K684" s="207">
        <v>37.299999999999997</v>
      </c>
      <c r="L684" s="207"/>
    </row>
    <row r="685" spans="1:12" ht="15.4" customHeight="1">
      <c r="A685" s="74"/>
      <c r="B685" s="205" t="s">
        <v>721</v>
      </c>
      <c r="C685" s="205"/>
      <c r="D685" s="205"/>
      <c r="E685" s="76">
        <v>2</v>
      </c>
      <c r="F685" s="36" t="s">
        <v>581</v>
      </c>
      <c r="G685" s="205" t="s">
        <v>722</v>
      </c>
      <c r="H685" s="205"/>
      <c r="I685" s="206">
        <v>12.1</v>
      </c>
      <c r="J685" s="206"/>
      <c r="K685" s="207">
        <v>24.2</v>
      </c>
      <c r="L685" s="207"/>
    </row>
    <row r="686" spans="1:12" ht="41.25" customHeight="1">
      <c r="A686" s="74"/>
      <c r="B686" s="205" t="s">
        <v>1178</v>
      </c>
      <c r="C686" s="205"/>
      <c r="D686" s="205"/>
      <c r="E686" s="76">
        <v>1</v>
      </c>
      <c r="F686" s="36" t="s">
        <v>56</v>
      </c>
      <c r="G686" s="205" t="s">
        <v>1179</v>
      </c>
      <c r="H686" s="205"/>
      <c r="I686" s="206">
        <v>1619</v>
      </c>
      <c r="J686" s="206"/>
      <c r="K686" s="210">
        <v>1619</v>
      </c>
      <c r="L686" s="210"/>
    </row>
    <row r="687" spans="1:12" ht="21.4" customHeight="1">
      <c r="A687" s="74"/>
      <c r="B687" s="74"/>
      <c r="C687" s="74"/>
      <c r="D687" s="74"/>
      <c r="E687" s="74"/>
      <c r="F687" s="74"/>
      <c r="G687" s="208" t="s">
        <v>696</v>
      </c>
      <c r="H687" s="208"/>
      <c r="I687" s="208"/>
      <c r="J687" s="209">
        <v>1680.5</v>
      </c>
      <c r="K687" s="209"/>
      <c r="L687" s="209"/>
    </row>
    <row r="688" spans="1:12" ht="21.4" customHeight="1">
      <c r="A688" s="205" t="s">
        <v>1180</v>
      </c>
      <c r="B688" s="205"/>
      <c r="C688" s="36" t="s">
        <v>358</v>
      </c>
      <c r="D688" s="35" t="s">
        <v>56</v>
      </c>
      <c r="E688" s="211" t="s">
        <v>359</v>
      </c>
      <c r="F688" s="211"/>
      <c r="G688" s="211"/>
      <c r="H688" s="211"/>
      <c r="I688" s="211"/>
      <c r="J688" s="211"/>
      <c r="K688" s="75"/>
      <c r="L688" s="75"/>
    </row>
    <row r="689" spans="1:12" ht="67.5" customHeight="1">
      <c r="A689" s="74"/>
      <c r="B689" s="205" t="s">
        <v>1166</v>
      </c>
      <c r="C689" s="205"/>
      <c r="D689" s="205"/>
      <c r="E689" s="76">
        <v>1.4</v>
      </c>
      <c r="F689" s="36" t="s">
        <v>581</v>
      </c>
      <c r="G689" s="205" t="s">
        <v>1167</v>
      </c>
      <c r="H689" s="205"/>
      <c r="I689" s="206">
        <v>18.649999999999999</v>
      </c>
      <c r="J689" s="206"/>
      <c r="K689" s="207">
        <v>26.11</v>
      </c>
      <c r="L689" s="207"/>
    </row>
    <row r="690" spans="1:12" ht="15.4" customHeight="1">
      <c r="A690" s="74"/>
      <c r="B690" s="205" t="s">
        <v>721</v>
      </c>
      <c r="C690" s="205"/>
      <c r="D690" s="205"/>
      <c r="E690" s="76">
        <v>1.4</v>
      </c>
      <c r="F690" s="36" t="s">
        <v>581</v>
      </c>
      <c r="G690" s="205" t="s">
        <v>722</v>
      </c>
      <c r="H690" s="205"/>
      <c r="I690" s="206">
        <v>12.1</v>
      </c>
      <c r="J690" s="206"/>
      <c r="K690" s="207">
        <v>16.940000000000001</v>
      </c>
      <c r="L690" s="207"/>
    </row>
    <row r="691" spans="1:12" ht="50.85" customHeight="1">
      <c r="A691" s="74"/>
      <c r="B691" s="205" t="s">
        <v>1181</v>
      </c>
      <c r="C691" s="205"/>
      <c r="D691" s="205"/>
      <c r="E691" s="76">
        <v>1</v>
      </c>
      <c r="F691" s="36" t="s">
        <v>56</v>
      </c>
      <c r="G691" s="205" t="s">
        <v>1182</v>
      </c>
      <c r="H691" s="205"/>
      <c r="I691" s="206">
        <v>37.65</v>
      </c>
      <c r="J691" s="206"/>
      <c r="K691" s="207">
        <v>37.65</v>
      </c>
      <c r="L691" s="207"/>
    </row>
    <row r="692" spans="1:12" ht="21.4" customHeight="1">
      <c r="A692" s="74"/>
      <c r="B692" s="205" t="s">
        <v>1183</v>
      </c>
      <c r="C692" s="205"/>
      <c r="D692" s="205"/>
      <c r="E692" s="76">
        <v>1</v>
      </c>
      <c r="F692" s="36" t="s">
        <v>56</v>
      </c>
      <c r="G692" s="205" t="s">
        <v>1184</v>
      </c>
      <c r="H692" s="205"/>
      <c r="I692" s="206">
        <v>165.42</v>
      </c>
      <c r="J692" s="206"/>
      <c r="K692" s="210">
        <v>165.42</v>
      </c>
      <c r="L692" s="210"/>
    </row>
    <row r="693" spans="1:12" ht="21.4" customHeight="1">
      <c r="A693" s="74"/>
      <c r="B693" s="74"/>
      <c r="C693" s="74"/>
      <c r="D693" s="74"/>
      <c r="E693" s="74"/>
      <c r="F693" s="74"/>
      <c r="G693" s="208" t="s">
        <v>696</v>
      </c>
      <c r="H693" s="208"/>
      <c r="I693" s="208"/>
      <c r="J693" s="209">
        <v>246.12</v>
      </c>
      <c r="K693" s="209"/>
      <c r="L693" s="209"/>
    </row>
    <row r="694" spans="1:12" ht="39.75" customHeight="1">
      <c r="A694" s="205" t="s">
        <v>1185</v>
      </c>
      <c r="B694" s="205"/>
      <c r="C694" s="36" t="s">
        <v>361</v>
      </c>
      <c r="D694" s="35" t="s">
        <v>56</v>
      </c>
      <c r="E694" s="211" t="s">
        <v>362</v>
      </c>
      <c r="F694" s="211"/>
      <c r="G694" s="211"/>
      <c r="H694" s="211"/>
      <c r="I694" s="211"/>
      <c r="J694" s="211"/>
      <c r="K694" s="75"/>
      <c r="L694" s="75"/>
    </row>
    <row r="695" spans="1:12" ht="86.1" customHeight="1">
      <c r="A695" s="74"/>
      <c r="B695" s="205" t="s">
        <v>1166</v>
      </c>
      <c r="C695" s="205"/>
      <c r="D695" s="205"/>
      <c r="E695" s="76">
        <v>2</v>
      </c>
      <c r="F695" s="36" t="s">
        <v>581</v>
      </c>
      <c r="G695" s="205" t="s">
        <v>1167</v>
      </c>
      <c r="H695" s="205"/>
      <c r="I695" s="206">
        <v>18.649999999999999</v>
      </c>
      <c r="J695" s="206"/>
      <c r="K695" s="207">
        <v>37.299999999999997</v>
      </c>
      <c r="L695" s="207"/>
    </row>
    <row r="696" spans="1:12" ht="15.4" customHeight="1">
      <c r="A696" s="74"/>
      <c r="B696" s="205" t="s">
        <v>721</v>
      </c>
      <c r="C696" s="205"/>
      <c r="D696" s="205"/>
      <c r="E696" s="76">
        <v>2</v>
      </c>
      <c r="F696" s="36" t="s">
        <v>581</v>
      </c>
      <c r="G696" s="205" t="s">
        <v>722</v>
      </c>
      <c r="H696" s="205"/>
      <c r="I696" s="206">
        <v>12.1</v>
      </c>
      <c r="J696" s="206"/>
      <c r="K696" s="207">
        <v>24.2</v>
      </c>
      <c r="L696" s="207"/>
    </row>
    <row r="697" spans="1:12" ht="50.85" customHeight="1">
      <c r="A697" s="74"/>
      <c r="B697" s="205" t="s">
        <v>1186</v>
      </c>
      <c r="C697" s="205"/>
      <c r="D697" s="205"/>
      <c r="E697" s="76">
        <v>1</v>
      </c>
      <c r="F697" s="36" t="s">
        <v>56</v>
      </c>
      <c r="G697" s="205" t="s">
        <v>1187</v>
      </c>
      <c r="H697" s="205"/>
      <c r="I697" s="206">
        <v>130.44999999999999</v>
      </c>
      <c r="J697" s="206"/>
      <c r="K697" s="210">
        <v>130.44999999999999</v>
      </c>
      <c r="L697" s="210"/>
    </row>
    <row r="698" spans="1:12" ht="21.4" customHeight="1">
      <c r="A698" s="74"/>
      <c r="B698" s="74"/>
      <c r="C698" s="74"/>
      <c r="D698" s="74"/>
      <c r="E698" s="74"/>
      <c r="F698" s="74"/>
      <c r="G698" s="208" t="s">
        <v>696</v>
      </c>
      <c r="H698" s="208"/>
      <c r="I698" s="208"/>
      <c r="J698" s="209">
        <v>191.95</v>
      </c>
      <c r="K698" s="209"/>
      <c r="L698" s="209"/>
    </row>
    <row r="699" spans="1:12" ht="21.4" customHeight="1">
      <c r="A699" s="205" t="s">
        <v>1188</v>
      </c>
      <c r="B699" s="205"/>
      <c r="C699" s="36" t="s">
        <v>364</v>
      </c>
      <c r="D699" s="35" t="s">
        <v>56</v>
      </c>
      <c r="E699" s="211" t="s">
        <v>365</v>
      </c>
      <c r="F699" s="211"/>
      <c r="G699" s="211"/>
      <c r="H699" s="211"/>
      <c r="I699" s="211"/>
      <c r="J699" s="211"/>
      <c r="K699" s="75"/>
      <c r="L699" s="75"/>
    </row>
    <row r="700" spans="1:12" ht="67.5" customHeight="1">
      <c r="A700" s="74"/>
      <c r="B700" s="205" t="s">
        <v>1166</v>
      </c>
      <c r="C700" s="205"/>
      <c r="D700" s="205"/>
      <c r="E700" s="76">
        <v>1</v>
      </c>
      <c r="F700" s="36" t="s">
        <v>581</v>
      </c>
      <c r="G700" s="205" t="s">
        <v>1167</v>
      </c>
      <c r="H700" s="205"/>
      <c r="I700" s="206">
        <v>18.649999999999999</v>
      </c>
      <c r="J700" s="206"/>
      <c r="K700" s="207">
        <v>18.649999999999999</v>
      </c>
      <c r="L700" s="207"/>
    </row>
    <row r="701" spans="1:12" ht="15.4" customHeight="1">
      <c r="A701" s="74"/>
      <c r="B701" s="205" t="s">
        <v>721</v>
      </c>
      <c r="C701" s="205"/>
      <c r="D701" s="205"/>
      <c r="E701" s="76">
        <v>1</v>
      </c>
      <c r="F701" s="36" t="s">
        <v>581</v>
      </c>
      <c r="G701" s="205" t="s">
        <v>722</v>
      </c>
      <c r="H701" s="205"/>
      <c r="I701" s="206">
        <v>12.1</v>
      </c>
      <c r="J701" s="206"/>
      <c r="K701" s="207">
        <v>12.1</v>
      </c>
      <c r="L701" s="207"/>
    </row>
    <row r="702" spans="1:12" ht="50.85" customHeight="1">
      <c r="A702" s="74"/>
      <c r="B702" s="205" t="s">
        <v>1189</v>
      </c>
      <c r="C702" s="205"/>
      <c r="D702" s="205"/>
      <c r="E702" s="76">
        <v>1</v>
      </c>
      <c r="F702" s="36" t="s">
        <v>56</v>
      </c>
      <c r="G702" s="205" t="s">
        <v>1190</v>
      </c>
      <c r="H702" s="205"/>
      <c r="I702" s="206">
        <v>15.24</v>
      </c>
      <c r="J702" s="206"/>
      <c r="K702" s="207">
        <v>15.24</v>
      </c>
      <c r="L702" s="207"/>
    </row>
    <row r="703" spans="1:12" ht="21.4" customHeight="1">
      <c r="A703" s="74"/>
      <c r="B703" s="205" t="s">
        <v>1191</v>
      </c>
      <c r="C703" s="205"/>
      <c r="D703" s="205"/>
      <c r="E703" s="76">
        <v>1</v>
      </c>
      <c r="F703" s="36" t="s">
        <v>56</v>
      </c>
      <c r="G703" s="205" t="s">
        <v>1192</v>
      </c>
      <c r="H703" s="205"/>
      <c r="I703" s="206">
        <v>85.09</v>
      </c>
      <c r="J703" s="206"/>
      <c r="K703" s="210">
        <v>85.09</v>
      </c>
      <c r="L703" s="210"/>
    </row>
    <row r="704" spans="1:12" ht="21.4" customHeight="1">
      <c r="A704" s="74"/>
      <c r="B704" s="74"/>
      <c r="C704" s="74"/>
      <c r="D704" s="74"/>
      <c r="E704" s="74"/>
      <c r="F704" s="74"/>
      <c r="G704" s="208" t="s">
        <v>696</v>
      </c>
      <c r="H704" s="208"/>
      <c r="I704" s="208"/>
      <c r="J704" s="209">
        <v>131.08000000000001</v>
      </c>
      <c r="K704" s="209"/>
      <c r="L704" s="209"/>
    </row>
    <row r="705" spans="1:12" ht="21.4" customHeight="1">
      <c r="A705" s="205" t="s">
        <v>1193</v>
      </c>
      <c r="B705" s="205"/>
      <c r="C705" s="36" t="s">
        <v>367</v>
      </c>
      <c r="D705" s="35" t="s">
        <v>137</v>
      </c>
      <c r="E705" s="211" t="s">
        <v>368</v>
      </c>
      <c r="F705" s="211"/>
      <c r="G705" s="211"/>
      <c r="H705" s="211"/>
      <c r="I705" s="211"/>
      <c r="J705" s="211"/>
      <c r="K705" s="75"/>
      <c r="L705" s="75"/>
    </row>
    <row r="706" spans="1:12" ht="76.900000000000006" customHeight="1">
      <c r="A706" s="74"/>
      <c r="B706" s="205" t="s">
        <v>772</v>
      </c>
      <c r="C706" s="205"/>
      <c r="D706" s="205"/>
      <c r="E706" s="76">
        <v>6.7000000000000002E-3</v>
      </c>
      <c r="F706" s="36" t="s">
        <v>728</v>
      </c>
      <c r="G706" s="205" t="s">
        <v>773</v>
      </c>
      <c r="H706" s="205"/>
      <c r="I706" s="206">
        <v>161.30000000000001</v>
      </c>
      <c r="J706" s="206"/>
      <c r="K706" s="210">
        <v>1.08</v>
      </c>
      <c r="L706" s="210"/>
    </row>
    <row r="707" spans="1:12" ht="15.4" customHeight="1">
      <c r="A707" s="74"/>
      <c r="B707" s="74"/>
      <c r="C707" s="74"/>
      <c r="D707" s="74"/>
      <c r="E707" s="74"/>
      <c r="F707" s="74"/>
      <c r="G707" s="208" t="s">
        <v>781</v>
      </c>
      <c r="H707" s="208"/>
      <c r="I707" s="208"/>
      <c r="J707" s="209">
        <v>1.08</v>
      </c>
      <c r="K707" s="209"/>
      <c r="L707" s="209"/>
    </row>
    <row r="708" spans="1:12" ht="25.15" customHeight="1">
      <c r="A708" s="205" t="s">
        <v>1194</v>
      </c>
      <c r="B708" s="205"/>
      <c r="C708" s="36" t="s">
        <v>370</v>
      </c>
      <c r="D708" s="35" t="s">
        <v>56</v>
      </c>
      <c r="E708" s="211" t="s">
        <v>371</v>
      </c>
      <c r="F708" s="211"/>
      <c r="G708" s="211"/>
      <c r="H708" s="211"/>
      <c r="I708" s="211"/>
      <c r="J708" s="211"/>
      <c r="K708" s="75"/>
      <c r="L708" s="75"/>
    </row>
    <row r="709" spans="1:12" ht="58.35" customHeight="1">
      <c r="A709" s="74"/>
      <c r="B709" s="205" t="s">
        <v>1195</v>
      </c>
      <c r="C709" s="205"/>
      <c r="D709" s="205"/>
      <c r="E709" s="76">
        <v>1</v>
      </c>
      <c r="F709" s="36" t="s">
        <v>56</v>
      </c>
      <c r="G709" s="205" t="s">
        <v>1196</v>
      </c>
      <c r="H709" s="205"/>
      <c r="I709" s="206">
        <v>427.11</v>
      </c>
      <c r="J709" s="206"/>
      <c r="K709" s="207">
        <v>427.11</v>
      </c>
      <c r="L709" s="207"/>
    </row>
    <row r="710" spans="1:12" ht="15.4" customHeight="1">
      <c r="A710" s="74"/>
      <c r="B710" s="205" t="s">
        <v>1166</v>
      </c>
      <c r="C710" s="205"/>
      <c r="D710" s="205"/>
      <c r="E710" s="76">
        <v>0.5</v>
      </c>
      <c r="F710" s="36" t="s">
        <v>581</v>
      </c>
      <c r="G710" s="205" t="s">
        <v>1167</v>
      </c>
      <c r="H710" s="205"/>
      <c r="I710" s="206">
        <v>18.649999999999999</v>
      </c>
      <c r="J710" s="206"/>
      <c r="K710" s="207">
        <v>9.33</v>
      </c>
      <c r="L710" s="207"/>
    </row>
    <row r="711" spans="1:12" ht="31.7" customHeight="1">
      <c r="A711" s="74"/>
      <c r="B711" s="205" t="s">
        <v>721</v>
      </c>
      <c r="C711" s="205"/>
      <c r="D711" s="205"/>
      <c r="E711" s="76">
        <v>0.5</v>
      </c>
      <c r="F711" s="36" t="s">
        <v>581</v>
      </c>
      <c r="G711" s="205" t="s">
        <v>722</v>
      </c>
      <c r="H711" s="205"/>
      <c r="I711" s="206">
        <v>12.1</v>
      </c>
      <c r="J711" s="206"/>
      <c r="K711" s="210">
        <v>6.05</v>
      </c>
      <c r="L711" s="210"/>
    </row>
    <row r="712" spans="1:12" ht="49.15" customHeight="1">
      <c r="A712" s="74"/>
      <c r="B712" s="74"/>
      <c r="C712" s="74"/>
      <c r="D712" s="74"/>
      <c r="E712" s="74"/>
      <c r="F712" s="74"/>
      <c r="G712" s="208" t="s">
        <v>696</v>
      </c>
      <c r="H712" s="208"/>
      <c r="I712" s="208"/>
      <c r="J712" s="209">
        <v>442.49</v>
      </c>
      <c r="K712" s="209"/>
      <c r="L712" s="209"/>
    </row>
    <row r="713" spans="1:12" ht="21.4" customHeight="1">
      <c r="A713" s="205" t="s">
        <v>1197</v>
      </c>
      <c r="B713" s="205"/>
      <c r="C713" s="36" t="s">
        <v>373</v>
      </c>
      <c r="D713" s="35" t="s">
        <v>56</v>
      </c>
      <c r="E713" s="211" t="s">
        <v>374</v>
      </c>
      <c r="F713" s="211"/>
      <c r="G713" s="211"/>
      <c r="H713" s="211"/>
      <c r="I713" s="211"/>
      <c r="J713" s="211"/>
      <c r="K713" s="75"/>
      <c r="L713" s="75"/>
    </row>
    <row r="714" spans="1:12" ht="21.4" customHeight="1">
      <c r="A714" s="74"/>
      <c r="B714" s="205" t="s">
        <v>1166</v>
      </c>
      <c r="C714" s="205"/>
      <c r="D714" s="205"/>
      <c r="E714" s="76">
        <v>0.3</v>
      </c>
      <c r="F714" s="36" t="s">
        <v>581</v>
      </c>
      <c r="G714" s="205" t="s">
        <v>1167</v>
      </c>
      <c r="H714" s="205"/>
      <c r="I714" s="206">
        <v>18.649999999999999</v>
      </c>
      <c r="J714" s="206"/>
      <c r="K714" s="207">
        <v>5.6</v>
      </c>
      <c r="L714" s="207"/>
    </row>
    <row r="715" spans="1:12" ht="15.4" customHeight="1">
      <c r="A715" s="74"/>
      <c r="B715" s="205" t="s">
        <v>721</v>
      </c>
      <c r="C715" s="205"/>
      <c r="D715" s="205"/>
      <c r="E715" s="76">
        <v>0.1</v>
      </c>
      <c r="F715" s="36" t="s">
        <v>581</v>
      </c>
      <c r="G715" s="205" t="s">
        <v>722</v>
      </c>
      <c r="H715" s="205"/>
      <c r="I715" s="206">
        <v>12.1</v>
      </c>
      <c r="J715" s="206"/>
      <c r="K715" s="207">
        <v>1.21</v>
      </c>
      <c r="L715" s="207"/>
    </row>
    <row r="716" spans="1:12" ht="15.4" customHeight="1">
      <c r="A716" s="74"/>
      <c r="B716" s="205" t="s">
        <v>1198</v>
      </c>
      <c r="C716" s="205"/>
      <c r="D716" s="205"/>
      <c r="E716" s="76">
        <v>1</v>
      </c>
      <c r="F716" s="36" t="s">
        <v>56</v>
      </c>
      <c r="G716" s="205" t="s">
        <v>1199</v>
      </c>
      <c r="H716" s="205"/>
      <c r="I716" s="206">
        <v>11.15</v>
      </c>
      <c r="J716" s="206"/>
      <c r="K716" s="207">
        <v>11.15</v>
      </c>
      <c r="L716" s="207"/>
    </row>
    <row r="717" spans="1:12" ht="21.4" customHeight="1">
      <c r="A717" s="74"/>
      <c r="B717" s="205" t="s">
        <v>1200</v>
      </c>
      <c r="C717" s="205"/>
      <c r="D717" s="205"/>
      <c r="E717" s="76">
        <v>1</v>
      </c>
      <c r="F717" s="36" t="s">
        <v>56</v>
      </c>
      <c r="G717" s="205" t="s">
        <v>1201</v>
      </c>
      <c r="H717" s="205"/>
      <c r="I717" s="206">
        <v>1.8</v>
      </c>
      <c r="J717" s="206"/>
      <c r="K717" s="207">
        <v>1.8</v>
      </c>
      <c r="L717" s="207"/>
    </row>
    <row r="718" spans="1:12" ht="21.4" customHeight="1">
      <c r="A718" s="74"/>
      <c r="B718" s="205" t="s">
        <v>1202</v>
      </c>
      <c r="C718" s="205"/>
      <c r="D718" s="205"/>
      <c r="E718" s="76">
        <v>1</v>
      </c>
      <c r="F718" s="36" t="s">
        <v>56</v>
      </c>
      <c r="G718" s="205" t="s">
        <v>1203</v>
      </c>
      <c r="H718" s="205"/>
      <c r="I718" s="206">
        <v>6.76</v>
      </c>
      <c r="J718" s="206"/>
      <c r="K718" s="210">
        <v>6.76</v>
      </c>
      <c r="L718" s="210"/>
    </row>
    <row r="719" spans="1:12" ht="30.6" customHeight="1">
      <c r="A719" s="74"/>
      <c r="B719" s="74"/>
      <c r="C719" s="74"/>
      <c r="D719" s="74"/>
      <c r="E719" s="74"/>
      <c r="F719" s="74"/>
      <c r="G719" s="208" t="s">
        <v>696</v>
      </c>
      <c r="H719" s="208"/>
      <c r="I719" s="208"/>
      <c r="J719" s="209">
        <v>26.52</v>
      </c>
      <c r="K719" s="209"/>
      <c r="L719" s="209"/>
    </row>
    <row r="720" spans="1:12" ht="21.4" customHeight="1">
      <c r="A720" s="205" t="s">
        <v>1204</v>
      </c>
      <c r="B720" s="205"/>
      <c r="C720" s="36" t="s">
        <v>376</v>
      </c>
      <c r="D720" s="35" t="s">
        <v>86</v>
      </c>
      <c r="E720" s="211" t="s">
        <v>377</v>
      </c>
      <c r="F720" s="211"/>
      <c r="G720" s="211"/>
      <c r="H720" s="211"/>
      <c r="I720" s="211"/>
      <c r="J720" s="211"/>
      <c r="K720" s="75"/>
      <c r="L720" s="75"/>
    </row>
    <row r="721" spans="1:12" ht="21.4" customHeight="1">
      <c r="A721" s="74"/>
      <c r="B721" s="205" t="s">
        <v>1205</v>
      </c>
      <c r="C721" s="205"/>
      <c r="D721" s="205"/>
      <c r="E721" s="76">
        <v>1.19</v>
      </c>
      <c r="F721" s="36" t="s">
        <v>86</v>
      </c>
      <c r="G721" s="205" t="s">
        <v>1206</v>
      </c>
      <c r="H721" s="205"/>
      <c r="I721" s="206">
        <v>2.95</v>
      </c>
      <c r="J721" s="206"/>
      <c r="K721" s="207">
        <v>3.51</v>
      </c>
      <c r="L721" s="207"/>
    </row>
    <row r="722" spans="1:12" ht="15.4" customHeight="1">
      <c r="A722" s="74"/>
      <c r="B722" s="205" t="s">
        <v>1207</v>
      </c>
      <c r="C722" s="205"/>
      <c r="D722" s="205"/>
      <c r="E722" s="76">
        <v>2.7E-2</v>
      </c>
      <c r="F722" s="36" t="s">
        <v>56</v>
      </c>
      <c r="G722" s="205" t="s">
        <v>1208</v>
      </c>
      <c r="H722" s="205"/>
      <c r="I722" s="206">
        <v>2.4500000000000002</v>
      </c>
      <c r="J722" s="206"/>
      <c r="K722" s="207">
        <v>7.0000000000000007E-2</v>
      </c>
      <c r="L722" s="207"/>
    </row>
    <row r="723" spans="1:12" ht="15.4" customHeight="1">
      <c r="A723" s="74"/>
      <c r="B723" s="205" t="s">
        <v>1168</v>
      </c>
      <c r="C723" s="205"/>
      <c r="D723" s="205"/>
      <c r="E723" s="76">
        <v>0.09</v>
      </c>
      <c r="F723" s="36" t="s">
        <v>581</v>
      </c>
      <c r="G723" s="205" t="s">
        <v>1169</v>
      </c>
      <c r="H723" s="205"/>
      <c r="I723" s="206">
        <v>14.24</v>
      </c>
      <c r="J723" s="206"/>
      <c r="K723" s="207">
        <v>1.28</v>
      </c>
      <c r="L723" s="207"/>
    </row>
    <row r="724" spans="1:12" ht="21.4" customHeight="1">
      <c r="A724" s="74"/>
      <c r="B724" s="205" t="s">
        <v>1166</v>
      </c>
      <c r="C724" s="205"/>
      <c r="D724" s="205"/>
      <c r="E724" s="76">
        <v>0.09</v>
      </c>
      <c r="F724" s="36" t="s">
        <v>581</v>
      </c>
      <c r="G724" s="205" t="s">
        <v>1167</v>
      </c>
      <c r="H724" s="205"/>
      <c r="I724" s="206">
        <v>18.649999999999999</v>
      </c>
      <c r="J724" s="206"/>
      <c r="K724" s="210">
        <v>1.68</v>
      </c>
      <c r="L724" s="210"/>
    </row>
    <row r="725" spans="1:12" ht="21.4" customHeight="1">
      <c r="A725" s="74"/>
      <c r="B725" s="74"/>
      <c r="C725" s="74"/>
      <c r="D725" s="74"/>
      <c r="E725" s="74"/>
      <c r="F725" s="74"/>
      <c r="G725" s="208" t="s">
        <v>725</v>
      </c>
      <c r="H725" s="208"/>
      <c r="I725" s="208"/>
      <c r="J725" s="209">
        <v>6.54</v>
      </c>
      <c r="K725" s="209"/>
      <c r="L725" s="209"/>
    </row>
    <row r="726" spans="1:12" ht="21.4" customHeight="1">
      <c r="A726" s="205" t="s">
        <v>1209</v>
      </c>
      <c r="B726" s="205"/>
      <c r="C726" s="36" t="s">
        <v>379</v>
      </c>
      <c r="D726" s="35" t="s">
        <v>86</v>
      </c>
      <c r="E726" s="211" t="s">
        <v>380</v>
      </c>
      <c r="F726" s="211"/>
      <c r="G726" s="211"/>
      <c r="H726" s="211"/>
      <c r="I726" s="211"/>
      <c r="J726" s="211"/>
      <c r="K726" s="75"/>
      <c r="L726" s="75"/>
    </row>
    <row r="727" spans="1:12" ht="21.4" customHeight="1">
      <c r="A727" s="74"/>
      <c r="B727" s="205" t="s">
        <v>1210</v>
      </c>
      <c r="C727" s="205"/>
      <c r="D727" s="205"/>
      <c r="E727" s="76">
        <v>1.19</v>
      </c>
      <c r="F727" s="36" t="s">
        <v>86</v>
      </c>
      <c r="G727" s="205" t="s">
        <v>1211</v>
      </c>
      <c r="H727" s="205"/>
      <c r="I727" s="206">
        <v>5</v>
      </c>
      <c r="J727" s="206"/>
      <c r="K727" s="207">
        <v>5.95</v>
      </c>
      <c r="L727" s="207"/>
    </row>
    <row r="728" spans="1:12" ht="15.4" customHeight="1">
      <c r="A728" s="74"/>
      <c r="B728" s="205" t="s">
        <v>1207</v>
      </c>
      <c r="C728" s="205"/>
      <c r="D728" s="205"/>
      <c r="E728" s="76">
        <v>2.7E-2</v>
      </c>
      <c r="F728" s="36" t="s">
        <v>56</v>
      </c>
      <c r="G728" s="205" t="s">
        <v>1208</v>
      </c>
      <c r="H728" s="205"/>
      <c r="I728" s="206">
        <v>2.4500000000000002</v>
      </c>
      <c r="J728" s="206"/>
      <c r="K728" s="207">
        <v>7.0000000000000007E-2</v>
      </c>
      <c r="L728" s="207"/>
    </row>
    <row r="729" spans="1:12" ht="15.4" customHeight="1">
      <c r="A729" s="74"/>
      <c r="B729" s="205" t="s">
        <v>1168</v>
      </c>
      <c r="C729" s="205"/>
      <c r="D729" s="205"/>
      <c r="E729" s="76">
        <v>0.09</v>
      </c>
      <c r="F729" s="36" t="s">
        <v>581</v>
      </c>
      <c r="G729" s="205" t="s">
        <v>1169</v>
      </c>
      <c r="H729" s="205"/>
      <c r="I729" s="206">
        <v>14.24</v>
      </c>
      <c r="J729" s="206"/>
      <c r="K729" s="207">
        <v>1.28</v>
      </c>
      <c r="L729" s="207"/>
    </row>
    <row r="730" spans="1:12" ht="49.15" customHeight="1">
      <c r="A730" s="74"/>
      <c r="B730" s="205" t="s">
        <v>1166</v>
      </c>
      <c r="C730" s="205"/>
      <c r="D730" s="205"/>
      <c r="E730" s="76">
        <v>0.09</v>
      </c>
      <c r="F730" s="36" t="s">
        <v>581</v>
      </c>
      <c r="G730" s="205" t="s">
        <v>1167</v>
      </c>
      <c r="H730" s="205"/>
      <c r="I730" s="206">
        <v>18.649999999999999</v>
      </c>
      <c r="J730" s="206"/>
      <c r="K730" s="210">
        <v>1.68</v>
      </c>
      <c r="L730" s="210"/>
    </row>
    <row r="731" spans="1:12" ht="21.4" customHeight="1">
      <c r="A731" s="74"/>
      <c r="B731" s="74"/>
      <c r="C731" s="74"/>
      <c r="D731" s="74"/>
      <c r="E731" s="74"/>
      <c r="F731" s="74"/>
      <c r="G731" s="208" t="s">
        <v>725</v>
      </c>
      <c r="H731" s="208"/>
      <c r="I731" s="208"/>
      <c r="J731" s="209">
        <v>8.98</v>
      </c>
      <c r="K731" s="209"/>
      <c r="L731" s="209"/>
    </row>
    <row r="732" spans="1:12" ht="21.4" customHeight="1">
      <c r="A732" s="208" t="s">
        <v>1212</v>
      </c>
      <c r="B732" s="208"/>
      <c r="C732" s="208"/>
      <c r="D732" s="208"/>
      <c r="E732" s="208"/>
      <c r="F732" s="208"/>
      <c r="G732" s="208"/>
      <c r="H732" s="74"/>
      <c r="I732" s="74"/>
      <c r="J732" s="75"/>
      <c r="K732" s="75"/>
      <c r="L732" s="75"/>
    </row>
    <row r="733" spans="1:12" ht="21.4" customHeight="1">
      <c r="A733" s="205" t="s">
        <v>1213</v>
      </c>
      <c r="B733" s="205"/>
      <c r="C733" s="36" t="s">
        <v>384</v>
      </c>
      <c r="D733" s="35" t="s">
        <v>56</v>
      </c>
      <c r="E733" s="211" t="s">
        <v>385</v>
      </c>
      <c r="F733" s="211"/>
      <c r="G733" s="211"/>
      <c r="H733" s="211"/>
      <c r="I733" s="211"/>
      <c r="J733" s="211"/>
      <c r="K733" s="75"/>
      <c r="L733" s="75"/>
    </row>
    <row r="734" spans="1:12" ht="15.4" customHeight="1">
      <c r="A734" s="74"/>
      <c r="B734" s="205" t="s">
        <v>1214</v>
      </c>
      <c r="C734" s="205"/>
      <c r="D734" s="205"/>
      <c r="E734" s="76">
        <v>1</v>
      </c>
      <c r="F734" s="36" t="s">
        <v>56</v>
      </c>
      <c r="G734" s="205" t="s">
        <v>1215</v>
      </c>
      <c r="H734" s="205"/>
      <c r="I734" s="206">
        <v>5.68</v>
      </c>
      <c r="J734" s="206"/>
      <c r="K734" s="207">
        <v>5.68</v>
      </c>
      <c r="L734" s="207"/>
    </row>
    <row r="735" spans="1:12" ht="15.4" customHeight="1">
      <c r="A735" s="74"/>
      <c r="B735" s="205" t="s">
        <v>1216</v>
      </c>
      <c r="C735" s="205"/>
      <c r="D735" s="205"/>
      <c r="E735" s="76">
        <v>1</v>
      </c>
      <c r="F735" s="36" t="s">
        <v>56</v>
      </c>
      <c r="G735" s="205" t="s">
        <v>1217</v>
      </c>
      <c r="H735" s="205"/>
      <c r="I735" s="206">
        <v>23.28</v>
      </c>
      <c r="J735" s="206"/>
      <c r="K735" s="210">
        <v>23.28</v>
      </c>
      <c r="L735" s="210"/>
    </row>
    <row r="736" spans="1:12" ht="22.15" customHeight="1">
      <c r="A736" s="74"/>
      <c r="B736" s="74"/>
      <c r="C736" s="74"/>
      <c r="D736" s="74"/>
      <c r="E736" s="74"/>
      <c r="F736" s="74"/>
      <c r="G736" s="208" t="s">
        <v>696</v>
      </c>
      <c r="H736" s="208"/>
      <c r="I736" s="208"/>
      <c r="J736" s="209">
        <v>28.96</v>
      </c>
      <c r="K736" s="209"/>
      <c r="L736" s="209"/>
    </row>
    <row r="737" spans="1:12" ht="39.75" customHeight="1">
      <c r="A737" s="205" t="s">
        <v>1218</v>
      </c>
      <c r="B737" s="205"/>
      <c r="C737" s="36" t="s">
        <v>387</v>
      </c>
      <c r="D737" s="35" t="s">
        <v>56</v>
      </c>
      <c r="E737" s="211" t="s">
        <v>388</v>
      </c>
      <c r="F737" s="211"/>
      <c r="G737" s="211"/>
      <c r="H737" s="211"/>
      <c r="I737" s="211"/>
      <c r="J737" s="211"/>
      <c r="K737" s="75"/>
      <c r="L737" s="75"/>
    </row>
    <row r="738" spans="1:12" ht="39.75" customHeight="1">
      <c r="A738" s="74"/>
      <c r="B738" s="205" t="s">
        <v>1214</v>
      </c>
      <c r="C738" s="205"/>
      <c r="D738" s="205"/>
      <c r="E738" s="76">
        <v>1</v>
      </c>
      <c r="F738" s="36" t="s">
        <v>56</v>
      </c>
      <c r="G738" s="205" t="s">
        <v>1215</v>
      </c>
      <c r="H738" s="205"/>
      <c r="I738" s="206">
        <v>5.68</v>
      </c>
      <c r="J738" s="206"/>
      <c r="K738" s="207">
        <v>5.68</v>
      </c>
      <c r="L738" s="207"/>
    </row>
    <row r="739" spans="1:12" ht="15.4" customHeight="1">
      <c r="A739" s="74"/>
      <c r="B739" s="205" t="s">
        <v>1219</v>
      </c>
      <c r="C739" s="205"/>
      <c r="D739" s="205"/>
      <c r="E739" s="76">
        <v>1</v>
      </c>
      <c r="F739" s="36" t="s">
        <v>56</v>
      </c>
      <c r="G739" s="205" t="s">
        <v>1220</v>
      </c>
      <c r="H739" s="205"/>
      <c r="I739" s="206">
        <v>12.63</v>
      </c>
      <c r="J739" s="206"/>
      <c r="K739" s="210">
        <v>12.63</v>
      </c>
      <c r="L739" s="210"/>
    </row>
    <row r="740" spans="1:12" ht="22.15" customHeight="1">
      <c r="A740" s="74"/>
      <c r="B740" s="74"/>
      <c r="C740" s="74"/>
      <c r="D740" s="74"/>
      <c r="E740" s="74"/>
      <c r="F740" s="74"/>
      <c r="G740" s="208" t="s">
        <v>696</v>
      </c>
      <c r="H740" s="208"/>
      <c r="I740" s="208"/>
      <c r="J740" s="209">
        <v>18.309999999999999</v>
      </c>
      <c r="K740" s="209"/>
      <c r="L740" s="209"/>
    </row>
    <row r="741" spans="1:12" ht="39.75" customHeight="1">
      <c r="A741" s="208" t="s">
        <v>1221</v>
      </c>
      <c r="B741" s="208"/>
      <c r="C741" s="208"/>
      <c r="D741" s="208"/>
      <c r="E741" s="208"/>
      <c r="F741" s="208"/>
      <c r="G741" s="208"/>
      <c r="H741" s="74"/>
      <c r="I741" s="74"/>
      <c r="J741" s="75"/>
      <c r="K741" s="75"/>
      <c r="L741" s="75"/>
    </row>
    <row r="742" spans="1:12" ht="39.75" customHeight="1">
      <c r="A742" s="205" t="s">
        <v>1222</v>
      </c>
      <c r="B742" s="205"/>
      <c r="C742" s="36" t="s">
        <v>392</v>
      </c>
      <c r="D742" s="35" t="s">
        <v>56</v>
      </c>
      <c r="E742" s="211" t="s">
        <v>393</v>
      </c>
      <c r="F742" s="211"/>
      <c r="G742" s="211"/>
      <c r="H742" s="211"/>
      <c r="I742" s="211"/>
      <c r="J742" s="211"/>
      <c r="K742" s="75"/>
      <c r="L742" s="75"/>
    </row>
    <row r="743" spans="1:12" ht="15.4" customHeight="1">
      <c r="A743" s="74"/>
      <c r="B743" s="205" t="s">
        <v>1214</v>
      </c>
      <c r="C743" s="205"/>
      <c r="D743" s="205"/>
      <c r="E743" s="76">
        <v>1</v>
      </c>
      <c r="F743" s="36" t="s">
        <v>56</v>
      </c>
      <c r="G743" s="205" t="s">
        <v>1215</v>
      </c>
      <c r="H743" s="205"/>
      <c r="I743" s="206">
        <v>5.68</v>
      </c>
      <c r="J743" s="206"/>
      <c r="K743" s="207">
        <v>5.68</v>
      </c>
      <c r="L743" s="207"/>
    </row>
    <row r="744" spans="1:12" ht="15.4" customHeight="1">
      <c r="A744" s="74"/>
      <c r="B744" s="205" t="s">
        <v>1223</v>
      </c>
      <c r="C744" s="205"/>
      <c r="D744" s="205"/>
      <c r="E744" s="76">
        <v>1</v>
      </c>
      <c r="F744" s="36" t="s">
        <v>56</v>
      </c>
      <c r="G744" s="205" t="s">
        <v>1224</v>
      </c>
      <c r="H744" s="205"/>
      <c r="I744" s="206">
        <v>15.35</v>
      </c>
      <c r="J744" s="206"/>
      <c r="K744" s="210">
        <v>15.35</v>
      </c>
      <c r="L744" s="210"/>
    </row>
    <row r="745" spans="1:12" ht="22.15" customHeight="1">
      <c r="A745" s="74"/>
      <c r="B745" s="74"/>
      <c r="C745" s="74"/>
      <c r="D745" s="74"/>
      <c r="E745" s="74"/>
      <c r="F745" s="74"/>
      <c r="G745" s="208" t="s">
        <v>696</v>
      </c>
      <c r="H745" s="208"/>
      <c r="I745" s="208"/>
      <c r="J745" s="209">
        <v>21.03</v>
      </c>
      <c r="K745" s="209"/>
      <c r="L745" s="209"/>
    </row>
    <row r="746" spans="1:12" ht="39.75" customHeight="1">
      <c r="A746" s="205" t="s">
        <v>1225</v>
      </c>
      <c r="B746" s="205"/>
      <c r="C746" s="36" t="s">
        <v>395</v>
      </c>
      <c r="D746" s="35" t="s">
        <v>56</v>
      </c>
      <c r="E746" s="211" t="s">
        <v>396</v>
      </c>
      <c r="F746" s="211"/>
      <c r="G746" s="211"/>
      <c r="H746" s="211"/>
      <c r="I746" s="211"/>
      <c r="J746" s="211"/>
      <c r="K746" s="75"/>
      <c r="L746" s="75"/>
    </row>
    <row r="747" spans="1:12" ht="39.75" customHeight="1">
      <c r="A747" s="74"/>
      <c r="B747" s="205" t="s">
        <v>1214</v>
      </c>
      <c r="C747" s="205"/>
      <c r="D747" s="205"/>
      <c r="E747" s="76">
        <v>1</v>
      </c>
      <c r="F747" s="36" t="s">
        <v>56</v>
      </c>
      <c r="G747" s="205" t="s">
        <v>1215</v>
      </c>
      <c r="H747" s="205"/>
      <c r="I747" s="206">
        <v>5.68</v>
      </c>
      <c r="J747" s="206"/>
      <c r="K747" s="207">
        <v>5.68</v>
      </c>
      <c r="L747" s="207"/>
    </row>
    <row r="748" spans="1:12" ht="15.4" customHeight="1">
      <c r="A748" s="74"/>
      <c r="B748" s="205" t="s">
        <v>1223</v>
      </c>
      <c r="C748" s="205"/>
      <c r="D748" s="205"/>
      <c r="E748" s="76">
        <v>1</v>
      </c>
      <c r="F748" s="36" t="s">
        <v>56</v>
      </c>
      <c r="G748" s="205" t="s">
        <v>1224</v>
      </c>
      <c r="H748" s="205"/>
      <c r="I748" s="206">
        <v>15.35</v>
      </c>
      <c r="J748" s="206"/>
      <c r="K748" s="210">
        <v>15.35</v>
      </c>
      <c r="L748" s="210"/>
    </row>
    <row r="749" spans="1:12" ht="22.15" customHeight="1">
      <c r="A749" s="74"/>
      <c r="B749" s="74"/>
      <c r="C749" s="74"/>
      <c r="D749" s="74"/>
      <c r="E749" s="74"/>
      <c r="F749" s="74"/>
      <c r="G749" s="208" t="s">
        <v>696</v>
      </c>
      <c r="H749" s="208"/>
      <c r="I749" s="208"/>
      <c r="J749" s="209">
        <v>21.03</v>
      </c>
      <c r="K749" s="209"/>
      <c r="L749" s="209"/>
    </row>
    <row r="750" spans="1:12" ht="39.75" customHeight="1">
      <c r="A750" s="205" t="s">
        <v>1226</v>
      </c>
      <c r="B750" s="205"/>
      <c r="C750" s="36" t="s">
        <v>398</v>
      </c>
      <c r="D750" s="35" t="s">
        <v>56</v>
      </c>
      <c r="E750" s="211" t="s">
        <v>399</v>
      </c>
      <c r="F750" s="211"/>
      <c r="G750" s="211"/>
      <c r="H750" s="211"/>
      <c r="I750" s="211"/>
      <c r="J750" s="211"/>
      <c r="K750" s="75"/>
      <c r="L750" s="75"/>
    </row>
    <row r="751" spans="1:12" ht="39.75" customHeight="1">
      <c r="A751" s="74"/>
      <c r="B751" s="205" t="s">
        <v>1168</v>
      </c>
      <c r="C751" s="205"/>
      <c r="D751" s="205"/>
      <c r="E751" s="76">
        <v>0.45</v>
      </c>
      <c r="F751" s="36" t="s">
        <v>581</v>
      </c>
      <c r="G751" s="205" t="s">
        <v>1169</v>
      </c>
      <c r="H751" s="205"/>
      <c r="I751" s="206">
        <v>14.24</v>
      </c>
      <c r="J751" s="206"/>
      <c r="K751" s="207">
        <v>6.41</v>
      </c>
      <c r="L751" s="207"/>
    </row>
    <row r="752" spans="1:12" ht="15.4" customHeight="1">
      <c r="A752" s="74"/>
      <c r="B752" s="205" t="s">
        <v>1166</v>
      </c>
      <c r="C752" s="205"/>
      <c r="D752" s="205"/>
      <c r="E752" s="76">
        <v>0.45</v>
      </c>
      <c r="F752" s="36" t="s">
        <v>581</v>
      </c>
      <c r="G752" s="205" t="s">
        <v>1167</v>
      </c>
      <c r="H752" s="205"/>
      <c r="I752" s="206">
        <v>18.649999999999999</v>
      </c>
      <c r="J752" s="206"/>
      <c r="K752" s="207">
        <v>8.39</v>
      </c>
      <c r="L752" s="207"/>
    </row>
    <row r="753" spans="1:12" ht="15.4" customHeight="1">
      <c r="A753" s="74"/>
      <c r="B753" s="205" t="s">
        <v>1227</v>
      </c>
      <c r="C753" s="205"/>
      <c r="D753" s="205"/>
      <c r="E753" s="76">
        <v>1</v>
      </c>
      <c r="F753" s="36" t="s">
        <v>56</v>
      </c>
      <c r="G753" s="205" t="s">
        <v>1228</v>
      </c>
      <c r="H753" s="205"/>
      <c r="I753" s="206">
        <v>25.6</v>
      </c>
      <c r="J753" s="206"/>
      <c r="K753" s="210">
        <v>25.6</v>
      </c>
      <c r="L753" s="210"/>
    </row>
    <row r="754" spans="1:12" ht="21.4" customHeight="1">
      <c r="A754" s="74"/>
      <c r="B754" s="74"/>
      <c r="C754" s="74"/>
      <c r="D754" s="74"/>
      <c r="E754" s="74"/>
      <c r="F754" s="74"/>
      <c r="G754" s="208" t="s">
        <v>696</v>
      </c>
      <c r="H754" s="208"/>
      <c r="I754" s="208"/>
      <c r="J754" s="209">
        <v>40.4</v>
      </c>
      <c r="K754" s="209"/>
      <c r="L754" s="209"/>
    </row>
    <row r="755" spans="1:12" ht="21.4" customHeight="1">
      <c r="A755" s="205" t="s">
        <v>1229</v>
      </c>
      <c r="B755" s="205"/>
      <c r="C755" s="36" t="s">
        <v>401</v>
      </c>
      <c r="D755" s="35" t="s">
        <v>56</v>
      </c>
      <c r="E755" s="211" t="s">
        <v>402</v>
      </c>
      <c r="F755" s="211"/>
      <c r="G755" s="211"/>
      <c r="H755" s="211"/>
      <c r="I755" s="211"/>
      <c r="J755" s="211"/>
      <c r="K755" s="75"/>
      <c r="L755" s="75"/>
    </row>
    <row r="756" spans="1:12" ht="30.6" customHeight="1">
      <c r="A756" s="74"/>
      <c r="B756" s="205" t="s">
        <v>1168</v>
      </c>
      <c r="C756" s="205"/>
      <c r="D756" s="205"/>
      <c r="E756" s="76">
        <v>0.45</v>
      </c>
      <c r="F756" s="36" t="s">
        <v>581</v>
      </c>
      <c r="G756" s="205" t="s">
        <v>1169</v>
      </c>
      <c r="H756" s="205"/>
      <c r="I756" s="206">
        <v>14.24</v>
      </c>
      <c r="J756" s="206"/>
      <c r="K756" s="207">
        <v>6.41</v>
      </c>
      <c r="L756" s="207"/>
    </row>
    <row r="757" spans="1:12" ht="15.4" customHeight="1">
      <c r="A757" s="74"/>
      <c r="B757" s="205" t="s">
        <v>1166</v>
      </c>
      <c r="C757" s="205"/>
      <c r="D757" s="205"/>
      <c r="E757" s="76">
        <v>0.45</v>
      </c>
      <c r="F757" s="36" t="s">
        <v>581</v>
      </c>
      <c r="G757" s="205" t="s">
        <v>1167</v>
      </c>
      <c r="H757" s="205"/>
      <c r="I757" s="206">
        <v>18.649999999999999</v>
      </c>
      <c r="J757" s="206"/>
      <c r="K757" s="207">
        <v>8.39</v>
      </c>
      <c r="L757" s="207"/>
    </row>
    <row r="758" spans="1:12" ht="15.4" customHeight="1">
      <c r="A758" s="74"/>
      <c r="B758" s="205" t="s">
        <v>1230</v>
      </c>
      <c r="C758" s="205"/>
      <c r="D758" s="205"/>
      <c r="E758" s="76">
        <v>1</v>
      </c>
      <c r="F758" s="36" t="s">
        <v>56</v>
      </c>
      <c r="G758" s="205" t="s">
        <v>1231</v>
      </c>
      <c r="H758" s="205"/>
      <c r="I758" s="206">
        <v>29.48</v>
      </c>
      <c r="J758" s="206"/>
      <c r="K758" s="210">
        <v>29.48</v>
      </c>
      <c r="L758" s="210"/>
    </row>
    <row r="759" spans="1:12" ht="21.4" customHeight="1">
      <c r="A759" s="74"/>
      <c r="B759" s="74"/>
      <c r="C759" s="74"/>
      <c r="D759" s="74"/>
      <c r="E759" s="74"/>
      <c r="F759" s="74"/>
      <c r="G759" s="208" t="s">
        <v>696</v>
      </c>
      <c r="H759" s="208"/>
      <c r="I759" s="208"/>
      <c r="J759" s="209">
        <v>44.28</v>
      </c>
      <c r="K759" s="209"/>
      <c r="L759" s="209"/>
    </row>
    <row r="760" spans="1:12" ht="21.4" customHeight="1">
      <c r="A760" s="208" t="s">
        <v>1232</v>
      </c>
      <c r="B760" s="208"/>
      <c r="C760" s="208"/>
      <c r="D760" s="208"/>
      <c r="E760" s="208"/>
      <c r="F760" s="208"/>
      <c r="G760" s="208"/>
      <c r="H760" s="74"/>
      <c r="I760" s="74"/>
      <c r="J760" s="75"/>
      <c r="K760" s="75"/>
      <c r="L760" s="75"/>
    </row>
    <row r="761" spans="1:12" ht="21.4" customHeight="1">
      <c r="A761" s="205" t="s">
        <v>1233</v>
      </c>
      <c r="B761" s="205"/>
      <c r="C761" s="36" t="s">
        <v>406</v>
      </c>
      <c r="D761" s="35" t="s">
        <v>86</v>
      </c>
      <c r="E761" s="211" t="s">
        <v>407</v>
      </c>
      <c r="F761" s="211"/>
      <c r="G761" s="211"/>
      <c r="H761" s="211"/>
      <c r="I761" s="211"/>
      <c r="J761" s="211"/>
      <c r="K761" s="75"/>
      <c r="L761" s="75"/>
    </row>
    <row r="762" spans="1:12" ht="15.4" customHeight="1">
      <c r="A762" s="74"/>
      <c r="B762" s="205" t="s">
        <v>1234</v>
      </c>
      <c r="C762" s="205"/>
      <c r="D762" s="205"/>
      <c r="E762" s="76">
        <v>1</v>
      </c>
      <c r="F762" s="36" t="s">
        <v>86</v>
      </c>
      <c r="G762" s="205" t="s">
        <v>1235</v>
      </c>
      <c r="H762" s="205"/>
      <c r="I762" s="206">
        <v>4.72</v>
      </c>
      <c r="J762" s="206"/>
      <c r="K762" s="207">
        <v>4.72</v>
      </c>
      <c r="L762" s="207"/>
    </row>
    <row r="763" spans="1:12" ht="15.4" customHeight="1">
      <c r="A763" s="74"/>
      <c r="B763" s="205" t="s">
        <v>1236</v>
      </c>
      <c r="C763" s="205"/>
      <c r="D763" s="205"/>
      <c r="E763" s="76">
        <v>0.06</v>
      </c>
      <c r="F763" s="36" t="s">
        <v>56</v>
      </c>
      <c r="G763" s="205" t="s">
        <v>1237</v>
      </c>
      <c r="H763" s="205"/>
      <c r="I763" s="206">
        <v>0.38</v>
      </c>
      <c r="J763" s="206"/>
      <c r="K763" s="207">
        <v>0.02</v>
      </c>
      <c r="L763" s="207"/>
    </row>
    <row r="764" spans="1:12" ht="22.15" customHeight="1">
      <c r="A764" s="74"/>
      <c r="B764" s="205" t="s">
        <v>1238</v>
      </c>
      <c r="C764" s="205"/>
      <c r="D764" s="205"/>
      <c r="E764" s="76">
        <v>7.3300000000000004E-2</v>
      </c>
      <c r="F764" s="36" t="s">
        <v>56</v>
      </c>
      <c r="G764" s="205" t="s">
        <v>1239</v>
      </c>
      <c r="H764" s="205"/>
      <c r="I764" s="206">
        <v>10.7</v>
      </c>
      <c r="J764" s="206"/>
      <c r="K764" s="207">
        <v>0.78</v>
      </c>
      <c r="L764" s="207"/>
    </row>
    <row r="765" spans="1:12" ht="30.6" customHeight="1">
      <c r="A765" s="74"/>
      <c r="B765" s="205" t="s">
        <v>1240</v>
      </c>
      <c r="C765" s="205"/>
      <c r="D765" s="205"/>
      <c r="E765" s="76">
        <v>0.5</v>
      </c>
      <c r="F765" s="36" t="s">
        <v>56</v>
      </c>
      <c r="G765" s="205" t="s">
        <v>1241</v>
      </c>
      <c r="H765" s="205"/>
      <c r="I765" s="206">
        <v>1.07</v>
      </c>
      <c r="J765" s="206"/>
      <c r="K765" s="207">
        <v>0.54</v>
      </c>
      <c r="L765" s="207"/>
    </row>
    <row r="766" spans="1:12" ht="30.6" customHeight="1">
      <c r="A766" s="74"/>
      <c r="B766" s="205" t="s">
        <v>1242</v>
      </c>
      <c r="C766" s="205"/>
      <c r="D766" s="205"/>
      <c r="E766" s="76">
        <v>0.06</v>
      </c>
      <c r="F766" s="36" t="s">
        <v>56</v>
      </c>
      <c r="G766" s="205" t="s">
        <v>1243</v>
      </c>
      <c r="H766" s="205"/>
      <c r="I766" s="206">
        <v>0.49</v>
      </c>
      <c r="J766" s="206"/>
      <c r="K766" s="207">
        <v>0.03</v>
      </c>
      <c r="L766" s="207"/>
    </row>
    <row r="767" spans="1:12" ht="30.6" customHeight="1">
      <c r="A767" s="74"/>
      <c r="B767" s="205" t="s">
        <v>1244</v>
      </c>
      <c r="C767" s="205"/>
      <c r="D767" s="205"/>
      <c r="E767" s="76">
        <v>0.8</v>
      </c>
      <c r="F767" s="36" t="s">
        <v>56</v>
      </c>
      <c r="G767" s="205" t="s">
        <v>1245</v>
      </c>
      <c r="H767" s="205"/>
      <c r="I767" s="206">
        <v>0.06</v>
      </c>
      <c r="J767" s="206"/>
      <c r="K767" s="207">
        <v>0.05</v>
      </c>
      <c r="L767" s="207"/>
    </row>
    <row r="768" spans="1:12" ht="30.6" customHeight="1">
      <c r="A768" s="74"/>
      <c r="B768" s="205" t="s">
        <v>1246</v>
      </c>
      <c r="C768" s="205"/>
      <c r="D768" s="205"/>
      <c r="E768" s="76">
        <v>0.8</v>
      </c>
      <c r="F768" s="36" t="s">
        <v>56</v>
      </c>
      <c r="G768" s="205" t="s">
        <v>1247</v>
      </c>
      <c r="H768" s="205"/>
      <c r="I768" s="206">
        <v>0.05</v>
      </c>
      <c r="J768" s="206"/>
      <c r="K768" s="207">
        <v>0.04</v>
      </c>
      <c r="L768" s="207"/>
    </row>
    <row r="769" spans="1:12" ht="39.75" customHeight="1">
      <c r="A769" s="74"/>
      <c r="B769" s="205" t="s">
        <v>1168</v>
      </c>
      <c r="C769" s="205"/>
      <c r="D769" s="205"/>
      <c r="E769" s="76">
        <v>0.5</v>
      </c>
      <c r="F769" s="36" t="s">
        <v>581</v>
      </c>
      <c r="G769" s="205" t="s">
        <v>1169</v>
      </c>
      <c r="H769" s="205"/>
      <c r="I769" s="206">
        <v>14.24</v>
      </c>
      <c r="J769" s="206"/>
      <c r="K769" s="207">
        <v>7.12</v>
      </c>
      <c r="L769" s="207"/>
    </row>
    <row r="770" spans="1:12" ht="21.4" customHeight="1">
      <c r="A770" s="74"/>
      <c r="B770" s="205" t="s">
        <v>1166</v>
      </c>
      <c r="C770" s="205"/>
      <c r="D770" s="205"/>
      <c r="E770" s="76">
        <v>0.5</v>
      </c>
      <c r="F770" s="36" t="s">
        <v>581</v>
      </c>
      <c r="G770" s="205" t="s">
        <v>1167</v>
      </c>
      <c r="H770" s="205"/>
      <c r="I770" s="206">
        <v>18.649999999999999</v>
      </c>
      <c r="J770" s="206"/>
      <c r="K770" s="210">
        <v>9.33</v>
      </c>
      <c r="L770" s="210"/>
    </row>
    <row r="771" spans="1:12" ht="15.2" customHeight="1">
      <c r="A771" s="74"/>
      <c r="B771" s="74"/>
      <c r="C771" s="74"/>
      <c r="D771" s="74"/>
      <c r="E771" s="74"/>
      <c r="F771" s="74"/>
      <c r="G771" s="208" t="s">
        <v>725</v>
      </c>
      <c r="H771" s="208"/>
      <c r="I771" s="208"/>
      <c r="J771" s="209">
        <v>22.63</v>
      </c>
      <c r="K771" s="209"/>
      <c r="L771" s="209"/>
    </row>
    <row r="772" spans="1:12" ht="21.4" customHeight="1">
      <c r="A772" s="205" t="s">
        <v>1248</v>
      </c>
      <c r="B772" s="205"/>
      <c r="C772" s="36" t="s">
        <v>409</v>
      </c>
      <c r="D772" s="35" t="s">
        <v>86</v>
      </c>
      <c r="E772" s="211" t="s">
        <v>410</v>
      </c>
      <c r="F772" s="211"/>
      <c r="G772" s="211"/>
      <c r="H772" s="211"/>
      <c r="I772" s="211"/>
      <c r="J772" s="211"/>
      <c r="K772" s="75"/>
      <c r="L772" s="75"/>
    </row>
    <row r="773" spans="1:12" ht="21.4" customHeight="1">
      <c r="A773" s="74"/>
      <c r="B773" s="205" t="s">
        <v>1249</v>
      </c>
      <c r="C773" s="205"/>
      <c r="D773" s="205"/>
      <c r="E773" s="76">
        <v>1.4</v>
      </c>
      <c r="F773" s="36" t="s">
        <v>86</v>
      </c>
      <c r="G773" s="205" t="s">
        <v>1250</v>
      </c>
      <c r="H773" s="205"/>
      <c r="I773" s="206">
        <v>2.66</v>
      </c>
      <c r="J773" s="206"/>
      <c r="K773" s="207">
        <v>3.72</v>
      </c>
      <c r="L773" s="207"/>
    </row>
    <row r="774" spans="1:12" ht="15.4" customHeight="1">
      <c r="A774" s="74"/>
      <c r="B774" s="205" t="s">
        <v>1168</v>
      </c>
      <c r="C774" s="205"/>
      <c r="D774" s="205"/>
      <c r="E774" s="76">
        <v>0.27</v>
      </c>
      <c r="F774" s="36" t="s">
        <v>581</v>
      </c>
      <c r="G774" s="205" t="s">
        <v>1169</v>
      </c>
      <c r="H774" s="205"/>
      <c r="I774" s="206">
        <v>14.24</v>
      </c>
      <c r="J774" s="206"/>
      <c r="K774" s="207">
        <v>3.84</v>
      </c>
      <c r="L774" s="207"/>
    </row>
    <row r="775" spans="1:12" ht="22.15" customHeight="1">
      <c r="A775" s="74"/>
      <c r="B775" s="205" t="s">
        <v>1166</v>
      </c>
      <c r="C775" s="205"/>
      <c r="D775" s="205"/>
      <c r="E775" s="76">
        <v>0.27</v>
      </c>
      <c r="F775" s="36" t="s">
        <v>581</v>
      </c>
      <c r="G775" s="205" t="s">
        <v>1167</v>
      </c>
      <c r="H775" s="205"/>
      <c r="I775" s="206">
        <v>18.649999999999999</v>
      </c>
      <c r="J775" s="206"/>
      <c r="K775" s="210">
        <v>5.04</v>
      </c>
      <c r="L775" s="210"/>
    </row>
    <row r="776" spans="1:12" ht="21.4" customHeight="1">
      <c r="A776" s="74"/>
      <c r="B776" s="74"/>
      <c r="C776" s="74"/>
      <c r="D776" s="74"/>
      <c r="E776" s="74"/>
      <c r="F776" s="74"/>
      <c r="G776" s="208" t="s">
        <v>725</v>
      </c>
      <c r="H776" s="208"/>
      <c r="I776" s="208"/>
      <c r="J776" s="209">
        <v>12.6</v>
      </c>
      <c r="K776" s="209"/>
      <c r="L776" s="209"/>
    </row>
    <row r="777" spans="1:12" ht="21.4" customHeight="1">
      <c r="A777" s="205" t="s">
        <v>1251</v>
      </c>
      <c r="B777" s="205"/>
      <c r="C777" s="36" t="s">
        <v>412</v>
      </c>
      <c r="D777" s="35" t="s">
        <v>86</v>
      </c>
      <c r="E777" s="211" t="s">
        <v>413</v>
      </c>
      <c r="F777" s="211"/>
      <c r="G777" s="211"/>
      <c r="H777" s="211"/>
      <c r="I777" s="211"/>
      <c r="J777" s="211"/>
      <c r="K777" s="75"/>
      <c r="L777" s="75"/>
    </row>
    <row r="778" spans="1:12" ht="21.4" customHeight="1">
      <c r="A778" s="74"/>
      <c r="B778" s="205" t="s">
        <v>1252</v>
      </c>
      <c r="C778" s="205"/>
      <c r="D778" s="205"/>
      <c r="E778" s="76">
        <v>1.4</v>
      </c>
      <c r="F778" s="36" t="s">
        <v>86</v>
      </c>
      <c r="G778" s="205" t="s">
        <v>1253</v>
      </c>
      <c r="H778" s="205"/>
      <c r="I778" s="206">
        <v>4.04</v>
      </c>
      <c r="J778" s="206"/>
      <c r="K778" s="207">
        <v>5.66</v>
      </c>
      <c r="L778" s="207"/>
    </row>
    <row r="779" spans="1:12" ht="15.4" customHeight="1">
      <c r="A779" s="74"/>
      <c r="B779" s="205" t="s">
        <v>1168</v>
      </c>
      <c r="C779" s="205"/>
      <c r="D779" s="205"/>
      <c r="E779" s="76">
        <v>0.23300000000000001</v>
      </c>
      <c r="F779" s="36" t="s">
        <v>581</v>
      </c>
      <c r="G779" s="205" t="s">
        <v>1169</v>
      </c>
      <c r="H779" s="205"/>
      <c r="I779" s="206">
        <v>14.24</v>
      </c>
      <c r="J779" s="206"/>
      <c r="K779" s="207">
        <v>3.32</v>
      </c>
      <c r="L779" s="207"/>
    </row>
    <row r="780" spans="1:12" ht="22.15" customHeight="1">
      <c r="A780" s="74"/>
      <c r="B780" s="205" t="s">
        <v>1166</v>
      </c>
      <c r="C780" s="205"/>
      <c r="D780" s="205"/>
      <c r="E780" s="76">
        <v>0.23300000000000001</v>
      </c>
      <c r="F780" s="36" t="s">
        <v>581</v>
      </c>
      <c r="G780" s="205" t="s">
        <v>1167</v>
      </c>
      <c r="H780" s="205"/>
      <c r="I780" s="206">
        <v>18.649999999999999</v>
      </c>
      <c r="J780" s="206"/>
      <c r="K780" s="210">
        <v>4.3499999999999996</v>
      </c>
      <c r="L780" s="210"/>
    </row>
    <row r="781" spans="1:12" ht="21.4" customHeight="1">
      <c r="A781" s="74"/>
      <c r="B781" s="74"/>
      <c r="C781" s="74"/>
      <c r="D781" s="74"/>
      <c r="E781" s="74"/>
      <c r="F781" s="74"/>
      <c r="G781" s="208" t="s">
        <v>725</v>
      </c>
      <c r="H781" s="208"/>
      <c r="I781" s="208"/>
      <c r="J781" s="209">
        <v>13.33</v>
      </c>
      <c r="K781" s="209"/>
      <c r="L781" s="209"/>
    </row>
    <row r="782" spans="1:12" ht="21.4" customHeight="1">
      <c r="A782" s="208" t="s">
        <v>1254</v>
      </c>
      <c r="B782" s="208"/>
      <c r="C782" s="208"/>
      <c r="D782" s="208"/>
      <c r="E782" s="208"/>
      <c r="F782" s="208"/>
      <c r="G782" s="208"/>
      <c r="H782" s="74"/>
      <c r="I782" s="74"/>
      <c r="J782" s="75"/>
      <c r="K782" s="75"/>
      <c r="L782" s="75"/>
    </row>
    <row r="783" spans="1:12" ht="21.4" customHeight="1">
      <c r="A783" s="205" t="s">
        <v>1255</v>
      </c>
      <c r="B783" s="205"/>
      <c r="C783" s="36" t="s">
        <v>417</v>
      </c>
      <c r="D783" s="35" t="s">
        <v>86</v>
      </c>
      <c r="E783" s="211" t="s">
        <v>418</v>
      </c>
      <c r="F783" s="211"/>
      <c r="G783" s="211"/>
      <c r="H783" s="211"/>
      <c r="I783" s="211"/>
      <c r="J783" s="211"/>
      <c r="K783" s="75"/>
      <c r="L783" s="75"/>
    </row>
    <row r="784" spans="1:12" ht="15.4" customHeight="1">
      <c r="A784" s="74"/>
      <c r="B784" s="205" t="s">
        <v>1256</v>
      </c>
      <c r="C784" s="205"/>
      <c r="D784" s="205"/>
      <c r="E784" s="76">
        <v>1.4</v>
      </c>
      <c r="F784" s="36" t="s">
        <v>86</v>
      </c>
      <c r="G784" s="205" t="s">
        <v>1257</v>
      </c>
      <c r="H784" s="205"/>
      <c r="I784" s="206">
        <v>3.84</v>
      </c>
      <c r="J784" s="206"/>
      <c r="K784" s="207">
        <v>5.38</v>
      </c>
      <c r="L784" s="207"/>
    </row>
    <row r="785" spans="1:12" ht="15.4" customHeight="1">
      <c r="A785" s="74"/>
      <c r="B785" s="205" t="s">
        <v>1168</v>
      </c>
      <c r="C785" s="205"/>
      <c r="D785" s="205"/>
      <c r="E785" s="76">
        <v>0.7</v>
      </c>
      <c r="F785" s="36" t="s">
        <v>581</v>
      </c>
      <c r="G785" s="205" t="s">
        <v>1169</v>
      </c>
      <c r="H785" s="205"/>
      <c r="I785" s="206">
        <v>14.24</v>
      </c>
      <c r="J785" s="206"/>
      <c r="K785" s="207">
        <v>9.9700000000000006</v>
      </c>
      <c r="L785" s="207"/>
    </row>
    <row r="786" spans="1:12" ht="22.15" customHeight="1">
      <c r="A786" s="74"/>
      <c r="B786" s="205" t="s">
        <v>1166</v>
      </c>
      <c r="C786" s="205"/>
      <c r="D786" s="205"/>
      <c r="E786" s="76">
        <v>0.7</v>
      </c>
      <c r="F786" s="36" t="s">
        <v>581</v>
      </c>
      <c r="G786" s="205" t="s">
        <v>1167</v>
      </c>
      <c r="H786" s="205"/>
      <c r="I786" s="206">
        <v>18.649999999999999</v>
      </c>
      <c r="J786" s="206"/>
      <c r="K786" s="210">
        <v>13.06</v>
      </c>
      <c r="L786" s="210"/>
    </row>
    <row r="787" spans="1:12" ht="49.15" customHeight="1">
      <c r="A787" s="74"/>
      <c r="B787" s="74"/>
      <c r="C787" s="74"/>
      <c r="D787" s="74"/>
      <c r="E787" s="74"/>
      <c r="F787" s="74"/>
      <c r="G787" s="208" t="s">
        <v>725</v>
      </c>
      <c r="H787" s="208"/>
      <c r="I787" s="208"/>
      <c r="J787" s="209">
        <v>28.41</v>
      </c>
      <c r="K787" s="209"/>
      <c r="L787" s="209"/>
    </row>
    <row r="788" spans="1:12" ht="21.4" customHeight="1">
      <c r="A788" s="208" t="s">
        <v>1258</v>
      </c>
      <c r="B788" s="208"/>
      <c r="C788" s="208"/>
      <c r="D788" s="208"/>
      <c r="E788" s="208"/>
      <c r="F788" s="208"/>
      <c r="G788" s="208"/>
      <c r="H788" s="74"/>
      <c r="I788" s="74"/>
      <c r="J788" s="75"/>
      <c r="K788" s="75"/>
      <c r="L788" s="75"/>
    </row>
    <row r="789" spans="1:12" ht="21.4" customHeight="1">
      <c r="A789" s="205" t="s">
        <v>1259</v>
      </c>
      <c r="B789" s="205"/>
      <c r="C789" s="36" t="s">
        <v>422</v>
      </c>
      <c r="D789" s="35" t="s">
        <v>86</v>
      </c>
      <c r="E789" s="211" t="s">
        <v>423</v>
      </c>
      <c r="F789" s="211"/>
      <c r="G789" s="211"/>
      <c r="H789" s="211"/>
      <c r="I789" s="211"/>
      <c r="J789" s="211"/>
      <c r="K789" s="75"/>
      <c r="L789" s="75"/>
    </row>
    <row r="790" spans="1:12" ht="15.4" customHeight="1">
      <c r="A790" s="74"/>
      <c r="B790" s="205" t="s">
        <v>1260</v>
      </c>
      <c r="C790" s="205"/>
      <c r="D790" s="205"/>
      <c r="E790" s="76">
        <v>1.19</v>
      </c>
      <c r="F790" s="36" t="s">
        <v>86</v>
      </c>
      <c r="G790" s="205" t="s">
        <v>1261</v>
      </c>
      <c r="H790" s="205"/>
      <c r="I790" s="206">
        <v>1.23</v>
      </c>
      <c r="J790" s="206"/>
      <c r="K790" s="207">
        <v>1.46</v>
      </c>
      <c r="L790" s="207"/>
    </row>
    <row r="791" spans="1:12" ht="15.4" customHeight="1">
      <c r="A791" s="74"/>
      <c r="B791" s="205" t="s">
        <v>1207</v>
      </c>
      <c r="C791" s="205"/>
      <c r="D791" s="205"/>
      <c r="E791" s="76">
        <v>8.9999999999999993E-3</v>
      </c>
      <c r="F791" s="36" t="s">
        <v>56</v>
      </c>
      <c r="G791" s="205" t="s">
        <v>1208</v>
      </c>
      <c r="H791" s="205"/>
      <c r="I791" s="206">
        <v>2.4500000000000002</v>
      </c>
      <c r="J791" s="206"/>
      <c r="K791" s="207">
        <v>0.02</v>
      </c>
      <c r="L791" s="207"/>
    </row>
    <row r="792" spans="1:12" ht="22.15" customHeight="1">
      <c r="A792" s="74"/>
      <c r="B792" s="205" t="s">
        <v>1168</v>
      </c>
      <c r="C792" s="205"/>
      <c r="D792" s="205"/>
      <c r="E792" s="76">
        <v>0.03</v>
      </c>
      <c r="F792" s="36" t="s">
        <v>581</v>
      </c>
      <c r="G792" s="205" t="s">
        <v>1169</v>
      </c>
      <c r="H792" s="205"/>
      <c r="I792" s="206">
        <v>14.24</v>
      </c>
      <c r="J792" s="206"/>
      <c r="K792" s="207">
        <v>0.43</v>
      </c>
      <c r="L792" s="207"/>
    </row>
    <row r="793" spans="1:12" ht="39.75" customHeight="1">
      <c r="A793" s="74"/>
      <c r="B793" s="205" t="s">
        <v>1166</v>
      </c>
      <c r="C793" s="205"/>
      <c r="D793" s="205"/>
      <c r="E793" s="76">
        <v>0.03</v>
      </c>
      <c r="F793" s="36" t="s">
        <v>581</v>
      </c>
      <c r="G793" s="205" t="s">
        <v>1167</v>
      </c>
      <c r="H793" s="205"/>
      <c r="I793" s="206">
        <v>18.649999999999999</v>
      </c>
      <c r="J793" s="206"/>
      <c r="K793" s="210">
        <v>0.56000000000000005</v>
      </c>
      <c r="L793" s="210"/>
    </row>
    <row r="794" spans="1:12" ht="21.4" customHeight="1">
      <c r="A794" s="74"/>
      <c r="B794" s="74"/>
      <c r="C794" s="74"/>
      <c r="D794" s="74"/>
      <c r="E794" s="74"/>
      <c r="F794" s="74"/>
      <c r="G794" s="208" t="s">
        <v>725</v>
      </c>
      <c r="H794" s="208"/>
      <c r="I794" s="208"/>
      <c r="J794" s="209">
        <v>2.4700000000000002</v>
      </c>
      <c r="K794" s="209"/>
      <c r="L794" s="209"/>
    </row>
    <row r="795" spans="1:12" ht="21.4" customHeight="1">
      <c r="A795" s="205" t="s">
        <v>1262</v>
      </c>
      <c r="B795" s="205"/>
      <c r="C795" s="36" t="s">
        <v>425</v>
      </c>
      <c r="D795" s="35" t="s">
        <v>86</v>
      </c>
      <c r="E795" s="211" t="s">
        <v>426</v>
      </c>
      <c r="F795" s="211"/>
      <c r="G795" s="211"/>
      <c r="H795" s="211"/>
      <c r="I795" s="211"/>
      <c r="J795" s="211"/>
      <c r="K795" s="75"/>
      <c r="L795" s="75"/>
    </row>
    <row r="796" spans="1:12" ht="21.4" customHeight="1">
      <c r="A796" s="74"/>
      <c r="B796" s="205" t="s">
        <v>1263</v>
      </c>
      <c r="C796" s="205"/>
      <c r="D796" s="205"/>
      <c r="E796" s="76">
        <v>1.19</v>
      </c>
      <c r="F796" s="36" t="s">
        <v>86</v>
      </c>
      <c r="G796" s="205" t="s">
        <v>1264</v>
      </c>
      <c r="H796" s="205"/>
      <c r="I796" s="206">
        <v>2.21</v>
      </c>
      <c r="J796" s="206"/>
      <c r="K796" s="207">
        <v>2.63</v>
      </c>
      <c r="L796" s="207"/>
    </row>
    <row r="797" spans="1:12" ht="15.4" customHeight="1">
      <c r="A797" s="74"/>
      <c r="B797" s="205" t="s">
        <v>1207</v>
      </c>
      <c r="C797" s="205"/>
      <c r="D797" s="205"/>
      <c r="E797" s="76">
        <v>8.9999999999999993E-3</v>
      </c>
      <c r="F797" s="36" t="s">
        <v>56</v>
      </c>
      <c r="G797" s="205" t="s">
        <v>1208</v>
      </c>
      <c r="H797" s="205"/>
      <c r="I797" s="206">
        <v>2.4500000000000002</v>
      </c>
      <c r="J797" s="206"/>
      <c r="K797" s="207">
        <v>0.02</v>
      </c>
      <c r="L797" s="207"/>
    </row>
    <row r="798" spans="1:12" ht="22.15" customHeight="1">
      <c r="A798" s="74"/>
      <c r="B798" s="205" t="s">
        <v>1168</v>
      </c>
      <c r="C798" s="205"/>
      <c r="D798" s="205"/>
      <c r="E798" s="76">
        <v>0.04</v>
      </c>
      <c r="F798" s="36" t="s">
        <v>581</v>
      </c>
      <c r="G798" s="205" t="s">
        <v>1169</v>
      </c>
      <c r="H798" s="205"/>
      <c r="I798" s="206">
        <v>14.24</v>
      </c>
      <c r="J798" s="206"/>
      <c r="K798" s="207">
        <v>0.56999999999999995</v>
      </c>
      <c r="L798" s="207"/>
    </row>
    <row r="799" spans="1:12" ht="39.75" customHeight="1">
      <c r="A799" s="74"/>
      <c r="B799" s="205" t="s">
        <v>1166</v>
      </c>
      <c r="C799" s="205"/>
      <c r="D799" s="205"/>
      <c r="E799" s="76">
        <v>0.04</v>
      </c>
      <c r="F799" s="36" t="s">
        <v>581</v>
      </c>
      <c r="G799" s="205" t="s">
        <v>1167</v>
      </c>
      <c r="H799" s="205"/>
      <c r="I799" s="206">
        <v>18.649999999999999</v>
      </c>
      <c r="J799" s="206"/>
      <c r="K799" s="210">
        <v>0.75</v>
      </c>
      <c r="L799" s="210"/>
    </row>
    <row r="800" spans="1:12" ht="21.4" customHeight="1">
      <c r="A800" s="74"/>
      <c r="B800" s="74"/>
      <c r="C800" s="74"/>
      <c r="D800" s="74"/>
      <c r="E800" s="74"/>
      <c r="F800" s="74"/>
      <c r="G800" s="208" t="s">
        <v>725</v>
      </c>
      <c r="H800" s="208"/>
      <c r="I800" s="208"/>
      <c r="J800" s="209">
        <v>3.97</v>
      </c>
      <c r="K800" s="209"/>
      <c r="L800" s="209"/>
    </row>
    <row r="801" spans="1:12" ht="21.4" customHeight="1">
      <c r="A801" s="205" t="s">
        <v>1265</v>
      </c>
      <c r="B801" s="205"/>
      <c r="C801" s="36" t="s">
        <v>428</v>
      </c>
      <c r="D801" s="35" t="s">
        <v>86</v>
      </c>
      <c r="E801" s="211" t="s">
        <v>429</v>
      </c>
      <c r="F801" s="211"/>
      <c r="G801" s="211"/>
      <c r="H801" s="211"/>
      <c r="I801" s="211"/>
      <c r="J801" s="211"/>
      <c r="K801" s="75"/>
      <c r="L801" s="75"/>
    </row>
    <row r="802" spans="1:12" ht="21.4" customHeight="1">
      <c r="A802" s="74"/>
      <c r="B802" s="205" t="s">
        <v>1266</v>
      </c>
      <c r="C802" s="205"/>
      <c r="D802" s="205"/>
      <c r="E802" s="76">
        <v>1.19</v>
      </c>
      <c r="F802" s="36" t="s">
        <v>86</v>
      </c>
      <c r="G802" s="205" t="s">
        <v>1267</v>
      </c>
      <c r="H802" s="205"/>
      <c r="I802" s="206">
        <v>1.84</v>
      </c>
      <c r="J802" s="206"/>
      <c r="K802" s="207">
        <v>2.19</v>
      </c>
      <c r="L802" s="207"/>
    </row>
    <row r="803" spans="1:12" ht="15.4" customHeight="1">
      <c r="A803" s="74"/>
      <c r="B803" s="205" t="s">
        <v>1207</v>
      </c>
      <c r="C803" s="205"/>
      <c r="D803" s="205"/>
      <c r="E803" s="76">
        <v>8.9999999999999993E-3</v>
      </c>
      <c r="F803" s="36" t="s">
        <v>56</v>
      </c>
      <c r="G803" s="205" t="s">
        <v>1208</v>
      </c>
      <c r="H803" s="205"/>
      <c r="I803" s="206">
        <v>2.4500000000000002</v>
      </c>
      <c r="J803" s="206"/>
      <c r="K803" s="207">
        <v>0.02</v>
      </c>
      <c r="L803" s="207"/>
    </row>
    <row r="804" spans="1:12" ht="22.15" customHeight="1">
      <c r="A804" s="74"/>
      <c r="B804" s="205" t="s">
        <v>1168</v>
      </c>
      <c r="C804" s="205"/>
      <c r="D804" s="205"/>
      <c r="E804" s="76">
        <v>0.03</v>
      </c>
      <c r="F804" s="36" t="s">
        <v>581</v>
      </c>
      <c r="G804" s="205" t="s">
        <v>1169</v>
      </c>
      <c r="H804" s="205"/>
      <c r="I804" s="206">
        <v>14.24</v>
      </c>
      <c r="J804" s="206"/>
      <c r="K804" s="207">
        <v>0.43</v>
      </c>
      <c r="L804" s="207"/>
    </row>
    <row r="805" spans="1:12" ht="49.15" customHeight="1">
      <c r="A805" s="74"/>
      <c r="B805" s="205" t="s">
        <v>1166</v>
      </c>
      <c r="C805" s="205"/>
      <c r="D805" s="205"/>
      <c r="E805" s="76">
        <v>0.03</v>
      </c>
      <c r="F805" s="36" t="s">
        <v>581</v>
      </c>
      <c r="G805" s="205" t="s">
        <v>1167</v>
      </c>
      <c r="H805" s="205"/>
      <c r="I805" s="206">
        <v>18.649999999999999</v>
      </c>
      <c r="J805" s="206"/>
      <c r="K805" s="210">
        <v>0.56000000000000005</v>
      </c>
      <c r="L805" s="210"/>
    </row>
    <row r="806" spans="1:12" ht="21.4" customHeight="1">
      <c r="A806" s="74"/>
      <c r="B806" s="74"/>
      <c r="C806" s="74"/>
      <c r="D806" s="74"/>
      <c r="E806" s="74"/>
      <c r="F806" s="74"/>
      <c r="G806" s="208" t="s">
        <v>725</v>
      </c>
      <c r="H806" s="208"/>
      <c r="I806" s="208"/>
      <c r="J806" s="209">
        <v>3.2</v>
      </c>
      <c r="K806" s="209"/>
      <c r="L806" s="209"/>
    </row>
    <row r="807" spans="1:12" ht="21.4" customHeight="1">
      <c r="A807" s="205" t="s">
        <v>1268</v>
      </c>
      <c r="B807" s="205"/>
      <c r="C807" s="36" t="s">
        <v>431</v>
      </c>
      <c r="D807" s="35" t="s">
        <v>86</v>
      </c>
      <c r="E807" s="211" t="s">
        <v>432</v>
      </c>
      <c r="F807" s="211"/>
      <c r="G807" s="211"/>
      <c r="H807" s="211"/>
      <c r="I807" s="211"/>
      <c r="J807" s="211"/>
      <c r="K807" s="75"/>
      <c r="L807" s="75"/>
    </row>
    <row r="808" spans="1:12" ht="21.4" customHeight="1">
      <c r="A808" s="74"/>
      <c r="B808" s="205" t="s">
        <v>1269</v>
      </c>
      <c r="C808" s="205"/>
      <c r="D808" s="205"/>
      <c r="E808" s="76">
        <v>1.19</v>
      </c>
      <c r="F808" s="36" t="s">
        <v>86</v>
      </c>
      <c r="G808" s="205" t="s">
        <v>1270</v>
      </c>
      <c r="H808" s="205"/>
      <c r="I808" s="206">
        <v>3.6</v>
      </c>
      <c r="J808" s="206"/>
      <c r="K808" s="207">
        <v>4.28</v>
      </c>
      <c r="L808" s="207"/>
    </row>
    <row r="809" spans="1:12" ht="15.4" customHeight="1">
      <c r="A809" s="74"/>
      <c r="B809" s="205" t="s">
        <v>1207</v>
      </c>
      <c r="C809" s="205"/>
      <c r="D809" s="205"/>
      <c r="E809" s="76">
        <v>8.9999999999999993E-3</v>
      </c>
      <c r="F809" s="36" t="s">
        <v>56</v>
      </c>
      <c r="G809" s="205" t="s">
        <v>1208</v>
      </c>
      <c r="H809" s="205"/>
      <c r="I809" s="206">
        <v>2.4500000000000002</v>
      </c>
      <c r="J809" s="206"/>
      <c r="K809" s="207">
        <v>0.02</v>
      </c>
      <c r="L809" s="207"/>
    </row>
    <row r="810" spans="1:12" ht="22.15" customHeight="1">
      <c r="A810" s="74"/>
      <c r="B810" s="205" t="s">
        <v>1168</v>
      </c>
      <c r="C810" s="205"/>
      <c r="D810" s="205"/>
      <c r="E810" s="76">
        <v>5.1999999999999998E-2</v>
      </c>
      <c r="F810" s="36" t="s">
        <v>581</v>
      </c>
      <c r="G810" s="205" t="s">
        <v>1169</v>
      </c>
      <c r="H810" s="205"/>
      <c r="I810" s="206">
        <v>14.24</v>
      </c>
      <c r="J810" s="206"/>
      <c r="K810" s="207">
        <v>0.74</v>
      </c>
      <c r="L810" s="207"/>
    </row>
    <row r="811" spans="1:12" ht="49.15" customHeight="1">
      <c r="A811" s="74"/>
      <c r="B811" s="205" t="s">
        <v>1166</v>
      </c>
      <c r="C811" s="205"/>
      <c r="D811" s="205"/>
      <c r="E811" s="76">
        <v>5.1999999999999998E-2</v>
      </c>
      <c r="F811" s="36" t="s">
        <v>581</v>
      </c>
      <c r="G811" s="205" t="s">
        <v>1167</v>
      </c>
      <c r="H811" s="205"/>
      <c r="I811" s="206">
        <v>18.649999999999999</v>
      </c>
      <c r="J811" s="206"/>
      <c r="K811" s="210">
        <v>0.97</v>
      </c>
      <c r="L811" s="210"/>
    </row>
    <row r="812" spans="1:12" ht="21.4" customHeight="1">
      <c r="A812" s="74"/>
      <c r="B812" s="74"/>
      <c r="C812" s="74"/>
      <c r="D812" s="74"/>
      <c r="E812" s="74"/>
      <c r="F812" s="74"/>
      <c r="G812" s="208" t="s">
        <v>725</v>
      </c>
      <c r="H812" s="208"/>
      <c r="I812" s="208"/>
      <c r="J812" s="209">
        <v>6.01</v>
      </c>
      <c r="K812" s="209"/>
      <c r="L812" s="209"/>
    </row>
    <row r="813" spans="1:12" ht="21.4" customHeight="1">
      <c r="A813" s="205" t="s">
        <v>1271</v>
      </c>
      <c r="B813" s="205"/>
      <c r="C813" s="36" t="s">
        <v>434</v>
      </c>
      <c r="D813" s="35" t="s">
        <v>86</v>
      </c>
      <c r="E813" s="211" t="s">
        <v>435</v>
      </c>
      <c r="F813" s="211"/>
      <c r="G813" s="211"/>
      <c r="H813" s="211"/>
      <c r="I813" s="211"/>
      <c r="J813" s="211"/>
      <c r="K813" s="75"/>
      <c r="L813" s="75"/>
    </row>
    <row r="814" spans="1:12" ht="21.4" customHeight="1">
      <c r="A814" s="74"/>
      <c r="B814" s="205" t="s">
        <v>1272</v>
      </c>
      <c r="C814" s="205"/>
      <c r="D814" s="205"/>
      <c r="E814" s="76">
        <v>1.0269999999999999</v>
      </c>
      <c r="F814" s="36" t="s">
        <v>86</v>
      </c>
      <c r="G814" s="205" t="s">
        <v>1273</v>
      </c>
      <c r="H814" s="205"/>
      <c r="I814" s="206">
        <v>8.84</v>
      </c>
      <c r="J814" s="206"/>
      <c r="K814" s="207">
        <v>9.08</v>
      </c>
      <c r="L814" s="207"/>
    </row>
    <row r="815" spans="1:12" ht="15.4" customHeight="1">
      <c r="A815" s="74"/>
      <c r="B815" s="205" t="s">
        <v>1207</v>
      </c>
      <c r="C815" s="205"/>
      <c r="D815" s="205"/>
      <c r="E815" s="76">
        <v>0.01</v>
      </c>
      <c r="F815" s="36" t="s">
        <v>56</v>
      </c>
      <c r="G815" s="205" t="s">
        <v>1208</v>
      </c>
      <c r="H815" s="205"/>
      <c r="I815" s="206">
        <v>2.4500000000000002</v>
      </c>
      <c r="J815" s="206"/>
      <c r="K815" s="207">
        <v>0.02</v>
      </c>
      <c r="L815" s="207"/>
    </row>
    <row r="816" spans="1:12" ht="22.15" customHeight="1">
      <c r="A816" s="74"/>
      <c r="B816" s="205" t="s">
        <v>1168</v>
      </c>
      <c r="C816" s="205"/>
      <c r="D816" s="205"/>
      <c r="E816" s="76">
        <v>1.2999999999999999E-2</v>
      </c>
      <c r="F816" s="36" t="s">
        <v>581</v>
      </c>
      <c r="G816" s="205" t="s">
        <v>1169</v>
      </c>
      <c r="H816" s="205"/>
      <c r="I816" s="206">
        <v>14.24</v>
      </c>
      <c r="J816" s="206"/>
      <c r="K816" s="207">
        <v>0.19</v>
      </c>
      <c r="L816" s="207"/>
    </row>
    <row r="817" spans="1:12" ht="49.15" customHeight="1">
      <c r="A817" s="74"/>
      <c r="B817" s="205" t="s">
        <v>1166</v>
      </c>
      <c r="C817" s="205"/>
      <c r="D817" s="205"/>
      <c r="E817" s="76">
        <v>1.2999999999999999E-2</v>
      </c>
      <c r="F817" s="36" t="s">
        <v>581</v>
      </c>
      <c r="G817" s="205" t="s">
        <v>1167</v>
      </c>
      <c r="H817" s="205"/>
      <c r="I817" s="206">
        <v>18.649999999999999</v>
      </c>
      <c r="J817" s="206"/>
      <c r="K817" s="210">
        <v>0.24</v>
      </c>
      <c r="L817" s="210"/>
    </row>
    <row r="818" spans="1:12" ht="21.4" customHeight="1">
      <c r="A818" s="74"/>
      <c r="B818" s="74"/>
      <c r="C818" s="74"/>
      <c r="D818" s="74"/>
      <c r="E818" s="74"/>
      <c r="F818" s="74"/>
      <c r="G818" s="208" t="s">
        <v>725</v>
      </c>
      <c r="H818" s="208"/>
      <c r="I818" s="208"/>
      <c r="J818" s="209">
        <v>9.5299999999999994</v>
      </c>
      <c r="K818" s="209"/>
      <c r="L818" s="209"/>
    </row>
    <row r="819" spans="1:12" ht="21.4" customHeight="1">
      <c r="A819" s="205" t="s">
        <v>1274</v>
      </c>
      <c r="B819" s="205"/>
      <c r="C819" s="36" t="s">
        <v>437</v>
      </c>
      <c r="D819" s="35" t="s">
        <v>86</v>
      </c>
      <c r="E819" s="211" t="s">
        <v>438</v>
      </c>
      <c r="F819" s="211"/>
      <c r="G819" s="211"/>
      <c r="H819" s="211"/>
      <c r="I819" s="211"/>
      <c r="J819" s="211"/>
      <c r="K819" s="75"/>
      <c r="L819" s="75"/>
    </row>
    <row r="820" spans="1:12" ht="21.4" customHeight="1">
      <c r="A820" s="74"/>
      <c r="B820" s="205" t="s">
        <v>1275</v>
      </c>
      <c r="C820" s="205"/>
      <c r="D820" s="205"/>
      <c r="E820" s="76">
        <v>1.0149999999999999</v>
      </c>
      <c r="F820" s="36" t="s">
        <v>86</v>
      </c>
      <c r="G820" s="205" t="s">
        <v>1276</v>
      </c>
      <c r="H820" s="205"/>
      <c r="I820" s="206">
        <v>13.46</v>
      </c>
      <c r="J820" s="206"/>
      <c r="K820" s="207">
        <v>13.66</v>
      </c>
      <c r="L820" s="207"/>
    </row>
    <row r="821" spans="1:12" ht="15.4" customHeight="1">
      <c r="A821" s="74"/>
      <c r="B821" s="205" t="s">
        <v>1207</v>
      </c>
      <c r="C821" s="205"/>
      <c r="D821" s="205"/>
      <c r="E821" s="76">
        <v>8.9999999999999993E-3</v>
      </c>
      <c r="F821" s="36" t="s">
        <v>56</v>
      </c>
      <c r="G821" s="205" t="s">
        <v>1208</v>
      </c>
      <c r="H821" s="205"/>
      <c r="I821" s="206">
        <v>2.4500000000000002</v>
      </c>
      <c r="J821" s="206"/>
      <c r="K821" s="207">
        <v>0.02</v>
      </c>
      <c r="L821" s="207"/>
    </row>
    <row r="822" spans="1:12" ht="22.15" customHeight="1">
      <c r="A822" s="74"/>
      <c r="B822" s="205" t="s">
        <v>1168</v>
      </c>
      <c r="C822" s="205"/>
      <c r="D822" s="205"/>
      <c r="E822" s="76">
        <v>6.4000000000000001E-2</v>
      </c>
      <c r="F822" s="36" t="s">
        <v>581</v>
      </c>
      <c r="G822" s="205" t="s">
        <v>1169</v>
      </c>
      <c r="H822" s="205"/>
      <c r="I822" s="206">
        <v>14.24</v>
      </c>
      <c r="J822" s="206"/>
      <c r="K822" s="207">
        <v>0.91</v>
      </c>
      <c r="L822" s="207"/>
    </row>
    <row r="823" spans="1:12" ht="49.15" customHeight="1">
      <c r="A823" s="74"/>
      <c r="B823" s="205" t="s">
        <v>1166</v>
      </c>
      <c r="C823" s="205"/>
      <c r="D823" s="205"/>
      <c r="E823" s="76">
        <v>6.4000000000000001E-2</v>
      </c>
      <c r="F823" s="36" t="s">
        <v>581</v>
      </c>
      <c r="G823" s="205" t="s">
        <v>1167</v>
      </c>
      <c r="H823" s="205"/>
      <c r="I823" s="206">
        <v>18.649999999999999</v>
      </c>
      <c r="J823" s="206"/>
      <c r="K823" s="210">
        <v>1.19</v>
      </c>
      <c r="L823" s="210"/>
    </row>
    <row r="824" spans="1:12" ht="21.4" customHeight="1">
      <c r="A824" s="74"/>
      <c r="B824" s="74"/>
      <c r="C824" s="74"/>
      <c r="D824" s="74"/>
      <c r="E824" s="74"/>
      <c r="F824" s="74"/>
      <c r="G824" s="208" t="s">
        <v>725</v>
      </c>
      <c r="H824" s="208"/>
      <c r="I824" s="208"/>
      <c r="J824" s="209">
        <v>15.78</v>
      </c>
      <c r="K824" s="209"/>
      <c r="L824" s="209"/>
    </row>
    <row r="825" spans="1:12" ht="21.4" customHeight="1">
      <c r="A825" s="208" t="s">
        <v>1277</v>
      </c>
      <c r="B825" s="208"/>
      <c r="C825" s="208"/>
      <c r="D825" s="208"/>
      <c r="E825" s="208"/>
      <c r="F825" s="208"/>
      <c r="G825" s="208"/>
      <c r="H825" s="74"/>
      <c r="I825" s="74"/>
      <c r="J825" s="75"/>
      <c r="K825" s="75"/>
      <c r="L825" s="75"/>
    </row>
    <row r="826" spans="1:12" ht="21.4" customHeight="1">
      <c r="A826" s="205" t="s">
        <v>1278</v>
      </c>
      <c r="B826" s="205"/>
      <c r="C826" s="36" t="s">
        <v>442</v>
      </c>
      <c r="D826" s="35" t="s">
        <v>56</v>
      </c>
      <c r="E826" s="211" t="s">
        <v>1279</v>
      </c>
      <c r="F826" s="211"/>
      <c r="G826" s="211"/>
      <c r="H826" s="211"/>
      <c r="I826" s="211"/>
      <c r="J826" s="211"/>
      <c r="K826" s="75"/>
      <c r="L826" s="75"/>
    </row>
    <row r="827" spans="1:12" ht="15.4" customHeight="1">
      <c r="A827" s="74"/>
      <c r="B827" s="205" t="s">
        <v>1280</v>
      </c>
      <c r="C827" s="205"/>
      <c r="D827" s="205"/>
      <c r="E827" s="76">
        <v>1</v>
      </c>
      <c r="F827" s="36" t="s">
        <v>56</v>
      </c>
      <c r="G827" s="205" t="s">
        <v>1281</v>
      </c>
      <c r="H827" s="205"/>
      <c r="I827" s="206">
        <v>1.75</v>
      </c>
      <c r="J827" s="206"/>
      <c r="K827" s="207">
        <v>1.75</v>
      </c>
      <c r="L827" s="207"/>
    </row>
    <row r="828" spans="1:12" ht="15.4" customHeight="1">
      <c r="A828" s="74"/>
      <c r="B828" s="205" t="s">
        <v>1168</v>
      </c>
      <c r="C828" s="205"/>
      <c r="D828" s="205"/>
      <c r="E828" s="76">
        <v>0.247</v>
      </c>
      <c r="F828" s="36" t="s">
        <v>581</v>
      </c>
      <c r="G828" s="205" t="s">
        <v>1169</v>
      </c>
      <c r="H828" s="205"/>
      <c r="I828" s="206">
        <v>14.24</v>
      </c>
      <c r="J828" s="206"/>
      <c r="K828" s="207">
        <v>3.52</v>
      </c>
      <c r="L828" s="207"/>
    </row>
    <row r="829" spans="1:12" ht="22.15" customHeight="1">
      <c r="A829" s="74"/>
      <c r="B829" s="205" t="s">
        <v>1166</v>
      </c>
      <c r="C829" s="205"/>
      <c r="D829" s="205"/>
      <c r="E829" s="76">
        <v>0.247</v>
      </c>
      <c r="F829" s="36" t="s">
        <v>581</v>
      </c>
      <c r="G829" s="205" t="s">
        <v>1167</v>
      </c>
      <c r="H829" s="205"/>
      <c r="I829" s="206">
        <v>18.649999999999999</v>
      </c>
      <c r="J829" s="206"/>
      <c r="K829" s="207">
        <v>4.6100000000000003</v>
      </c>
      <c r="L829" s="207"/>
    </row>
    <row r="830" spans="1:12" ht="30.6" customHeight="1">
      <c r="A830" s="74"/>
      <c r="B830" s="205" t="s">
        <v>1282</v>
      </c>
      <c r="C830" s="205"/>
      <c r="D830" s="205"/>
      <c r="E830" s="76">
        <v>8.9999999999999998E-4</v>
      </c>
      <c r="F830" s="36" t="s">
        <v>99</v>
      </c>
      <c r="G830" s="205" t="s">
        <v>1283</v>
      </c>
      <c r="H830" s="205"/>
      <c r="I830" s="206">
        <v>387.3</v>
      </c>
      <c r="J830" s="206"/>
      <c r="K830" s="210">
        <v>0.35</v>
      </c>
      <c r="L830" s="210"/>
    </row>
    <row r="831" spans="1:12" ht="21.4" customHeight="1">
      <c r="A831" s="74"/>
      <c r="B831" s="74"/>
      <c r="C831" s="74"/>
      <c r="D831" s="74"/>
      <c r="E831" s="74"/>
      <c r="F831" s="74"/>
      <c r="G831" s="208" t="s">
        <v>696</v>
      </c>
      <c r="H831" s="208"/>
      <c r="I831" s="208"/>
      <c r="J831" s="209">
        <v>10.23</v>
      </c>
      <c r="K831" s="209"/>
      <c r="L831" s="209"/>
    </row>
    <row r="832" spans="1:12" ht="21.4" customHeight="1">
      <c r="A832" s="205" t="s">
        <v>1284</v>
      </c>
      <c r="B832" s="205"/>
      <c r="C832" s="36" t="s">
        <v>445</v>
      </c>
      <c r="D832" s="35" t="s">
        <v>56</v>
      </c>
      <c r="E832" s="211" t="s">
        <v>446</v>
      </c>
      <c r="F832" s="211"/>
      <c r="G832" s="211"/>
      <c r="H832" s="211"/>
      <c r="I832" s="211"/>
      <c r="J832" s="211"/>
      <c r="K832" s="75"/>
      <c r="L832" s="75"/>
    </row>
    <row r="833" spans="1:12" ht="30.6" customHeight="1">
      <c r="A833" s="74"/>
      <c r="B833" s="205" t="s">
        <v>1285</v>
      </c>
      <c r="C833" s="205"/>
      <c r="D833" s="205"/>
      <c r="E833" s="76">
        <v>1</v>
      </c>
      <c r="F833" s="36" t="s">
        <v>56</v>
      </c>
      <c r="G833" s="205" t="s">
        <v>1286</v>
      </c>
      <c r="H833" s="205"/>
      <c r="I833" s="206">
        <v>3.47</v>
      </c>
      <c r="J833" s="206"/>
      <c r="K833" s="207">
        <v>3.47</v>
      </c>
      <c r="L833" s="207"/>
    </row>
    <row r="834" spans="1:12" ht="15.4" customHeight="1">
      <c r="A834" s="74"/>
      <c r="B834" s="205" t="s">
        <v>1168</v>
      </c>
      <c r="C834" s="205"/>
      <c r="D834" s="205"/>
      <c r="E834" s="76">
        <v>0.59599999999999997</v>
      </c>
      <c r="F834" s="36" t="s">
        <v>581</v>
      </c>
      <c r="G834" s="205" t="s">
        <v>1169</v>
      </c>
      <c r="H834" s="205"/>
      <c r="I834" s="206">
        <v>14.24</v>
      </c>
      <c r="J834" s="206"/>
      <c r="K834" s="207">
        <v>8.49</v>
      </c>
      <c r="L834" s="207"/>
    </row>
    <row r="835" spans="1:12" ht="22.15" customHeight="1">
      <c r="A835" s="74"/>
      <c r="B835" s="205" t="s">
        <v>1166</v>
      </c>
      <c r="C835" s="205"/>
      <c r="D835" s="205"/>
      <c r="E835" s="76">
        <v>0.59599999999999997</v>
      </c>
      <c r="F835" s="36" t="s">
        <v>581</v>
      </c>
      <c r="G835" s="205" t="s">
        <v>1167</v>
      </c>
      <c r="H835" s="205"/>
      <c r="I835" s="206">
        <v>18.649999999999999</v>
      </c>
      <c r="J835" s="206"/>
      <c r="K835" s="207">
        <v>11.12</v>
      </c>
      <c r="L835" s="207"/>
    </row>
    <row r="836" spans="1:12" ht="30.6" customHeight="1">
      <c r="A836" s="74"/>
      <c r="B836" s="205" t="s">
        <v>1282</v>
      </c>
      <c r="C836" s="205"/>
      <c r="D836" s="205"/>
      <c r="E836" s="76">
        <v>1.1999999999999999E-3</v>
      </c>
      <c r="F836" s="36" t="s">
        <v>99</v>
      </c>
      <c r="G836" s="205" t="s">
        <v>1283</v>
      </c>
      <c r="H836" s="205"/>
      <c r="I836" s="206">
        <v>387.3</v>
      </c>
      <c r="J836" s="206"/>
      <c r="K836" s="210">
        <v>0.46</v>
      </c>
      <c r="L836" s="210"/>
    </row>
    <row r="837" spans="1:12" ht="21.4" customHeight="1">
      <c r="A837" s="74"/>
      <c r="B837" s="74"/>
      <c r="C837" s="74"/>
      <c r="D837" s="74"/>
      <c r="E837" s="74"/>
      <c r="F837" s="74"/>
      <c r="G837" s="208" t="s">
        <v>696</v>
      </c>
      <c r="H837" s="208"/>
      <c r="I837" s="208"/>
      <c r="J837" s="209">
        <v>23.54</v>
      </c>
      <c r="K837" s="209"/>
      <c r="L837" s="209"/>
    </row>
    <row r="838" spans="1:12" ht="21.4" customHeight="1">
      <c r="A838" s="208" t="s">
        <v>1287</v>
      </c>
      <c r="B838" s="208"/>
      <c r="C838" s="208"/>
      <c r="D838" s="208"/>
      <c r="E838" s="208"/>
      <c r="F838" s="208"/>
      <c r="G838" s="208"/>
      <c r="H838" s="74"/>
      <c r="I838" s="74"/>
      <c r="J838" s="75"/>
      <c r="K838" s="75"/>
      <c r="L838" s="75"/>
    </row>
    <row r="839" spans="1:12" ht="30.6" customHeight="1">
      <c r="A839" s="205" t="s">
        <v>1288</v>
      </c>
      <c r="B839" s="205"/>
      <c r="C839" s="36" t="s">
        <v>450</v>
      </c>
      <c r="D839" s="35" t="s">
        <v>56</v>
      </c>
      <c r="E839" s="211" t="s">
        <v>451</v>
      </c>
      <c r="F839" s="211"/>
      <c r="G839" s="211"/>
      <c r="H839" s="211"/>
      <c r="I839" s="211"/>
      <c r="J839" s="211"/>
      <c r="K839" s="75"/>
      <c r="L839" s="75"/>
    </row>
    <row r="840" spans="1:12" ht="15.4" customHeight="1">
      <c r="A840" s="74"/>
      <c r="B840" s="205" t="s">
        <v>1289</v>
      </c>
      <c r="C840" s="205"/>
      <c r="D840" s="205"/>
      <c r="E840" s="76">
        <v>1.4</v>
      </c>
      <c r="F840" s="36" t="s">
        <v>56</v>
      </c>
      <c r="G840" s="205" t="s">
        <v>1290</v>
      </c>
      <c r="H840" s="205"/>
      <c r="I840" s="206">
        <v>11.13</v>
      </c>
      <c r="J840" s="206"/>
      <c r="K840" s="207">
        <v>15.58</v>
      </c>
      <c r="L840" s="207"/>
    </row>
    <row r="841" spans="1:12" ht="15.4" customHeight="1">
      <c r="A841" s="74"/>
      <c r="B841" s="205" t="s">
        <v>1291</v>
      </c>
      <c r="C841" s="205"/>
      <c r="D841" s="205"/>
      <c r="E841" s="76">
        <v>2</v>
      </c>
      <c r="F841" s="36" t="s">
        <v>56</v>
      </c>
      <c r="G841" s="205" t="s">
        <v>1292</v>
      </c>
      <c r="H841" s="205"/>
      <c r="I841" s="206">
        <v>0.2</v>
      </c>
      <c r="J841" s="206"/>
      <c r="K841" s="207">
        <v>0.4</v>
      </c>
      <c r="L841" s="207"/>
    </row>
    <row r="842" spans="1:12" ht="22.15" customHeight="1">
      <c r="A842" s="74"/>
      <c r="B842" s="205" t="s">
        <v>1168</v>
      </c>
      <c r="C842" s="205"/>
      <c r="D842" s="205"/>
      <c r="E842" s="76">
        <v>0.7</v>
      </c>
      <c r="F842" s="36" t="s">
        <v>581</v>
      </c>
      <c r="G842" s="205" t="s">
        <v>1169</v>
      </c>
      <c r="H842" s="205"/>
      <c r="I842" s="206">
        <v>14.24</v>
      </c>
      <c r="J842" s="206"/>
      <c r="K842" s="207">
        <v>9.9700000000000006</v>
      </c>
      <c r="L842" s="207"/>
    </row>
    <row r="843" spans="1:12" ht="30.6" customHeight="1">
      <c r="A843" s="74"/>
      <c r="B843" s="205" t="s">
        <v>1166</v>
      </c>
      <c r="C843" s="205"/>
      <c r="D843" s="205"/>
      <c r="E843" s="76">
        <v>0.7</v>
      </c>
      <c r="F843" s="36" t="s">
        <v>581</v>
      </c>
      <c r="G843" s="205" t="s">
        <v>1167</v>
      </c>
      <c r="H843" s="205"/>
      <c r="I843" s="206">
        <v>18.649999999999999</v>
      </c>
      <c r="J843" s="206"/>
      <c r="K843" s="210">
        <v>13.06</v>
      </c>
      <c r="L843" s="210"/>
    </row>
    <row r="844" spans="1:12" ht="39.75" customHeight="1">
      <c r="A844" s="74"/>
      <c r="B844" s="74"/>
      <c r="C844" s="74"/>
      <c r="D844" s="74"/>
      <c r="E844" s="74"/>
      <c r="F844" s="74"/>
      <c r="G844" s="208" t="s">
        <v>696</v>
      </c>
      <c r="H844" s="208"/>
      <c r="I844" s="208"/>
      <c r="J844" s="209">
        <v>39.01</v>
      </c>
      <c r="K844" s="209"/>
      <c r="L844" s="209"/>
    </row>
    <row r="845" spans="1:12" ht="21.4" customHeight="1">
      <c r="A845" s="208" t="s">
        <v>1293</v>
      </c>
      <c r="B845" s="208"/>
      <c r="C845" s="208"/>
      <c r="D845" s="208"/>
      <c r="E845" s="208"/>
      <c r="F845" s="208"/>
      <c r="G845" s="208"/>
      <c r="H845" s="74"/>
      <c r="I845" s="74"/>
      <c r="J845" s="75"/>
      <c r="K845" s="75"/>
      <c r="L845" s="75"/>
    </row>
    <row r="846" spans="1:12" ht="21.4" customHeight="1">
      <c r="A846" s="205" t="s">
        <v>1294</v>
      </c>
      <c r="B846" s="205"/>
      <c r="C846" s="36" t="s">
        <v>455</v>
      </c>
      <c r="D846" s="35" t="s">
        <v>56</v>
      </c>
      <c r="E846" s="211" t="s">
        <v>456</v>
      </c>
      <c r="F846" s="211"/>
      <c r="G846" s="211"/>
      <c r="H846" s="211"/>
      <c r="I846" s="211"/>
      <c r="J846" s="211"/>
      <c r="K846" s="75"/>
      <c r="L846" s="75"/>
    </row>
    <row r="847" spans="1:12" ht="15.4" customHeight="1">
      <c r="A847" s="74"/>
      <c r="B847" s="205" t="s">
        <v>1295</v>
      </c>
      <c r="C847" s="205"/>
      <c r="D847" s="205"/>
      <c r="E847" s="76">
        <v>48.750700000000002</v>
      </c>
      <c r="F847" s="36" t="s">
        <v>56</v>
      </c>
      <c r="G847" s="205" t="s">
        <v>1296</v>
      </c>
      <c r="H847" s="205"/>
      <c r="I847" s="206">
        <v>0.23</v>
      </c>
      <c r="J847" s="206"/>
      <c r="K847" s="207">
        <v>11.21</v>
      </c>
      <c r="L847" s="207"/>
    </row>
    <row r="848" spans="1:12" ht="15.4" customHeight="1">
      <c r="A848" s="74"/>
      <c r="B848" s="205" t="s">
        <v>1297</v>
      </c>
      <c r="C848" s="205"/>
      <c r="D848" s="205"/>
      <c r="E848" s="76">
        <v>4.0000000000000002E-4</v>
      </c>
      <c r="F848" s="36" t="s">
        <v>99</v>
      </c>
      <c r="G848" s="205" t="s">
        <v>1298</v>
      </c>
      <c r="H848" s="205"/>
      <c r="I848" s="206">
        <v>291.04000000000002</v>
      </c>
      <c r="J848" s="206"/>
      <c r="K848" s="207">
        <v>0.12</v>
      </c>
      <c r="L848" s="207"/>
    </row>
    <row r="849" spans="1:12" ht="22.15" customHeight="1">
      <c r="A849" s="74"/>
      <c r="B849" s="205" t="s">
        <v>748</v>
      </c>
      <c r="C849" s="205"/>
      <c r="D849" s="205"/>
      <c r="E849" s="76">
        <v>1.5362</v>
      </c>
      <c r="F849" s="36" t="s">
        <v>581</v>
      </c>
      <c r="G849" s="205" t="s">
        <v>749</v>
      </c>
      <c r="H849" s="205"/>
      <c r="I849" s="206">
        <v>15.41</v>
      </c>
      <c r="J849" s="206"/>
      <c r="K849" s="207">
        <v>23.67</v>
      </c>
      <c r="L849" s="207"/>
    </row>
    <row r="850" spans="1:12" ht="21.4" customHeight="1">
      <c r="A850" s="74"/>
      <c r="B850" s="205" t="s">
        <v>721</v>
      </c>
      <c r="C850" s="205"/>
      <c r="D850" s="205"/>
      <c r="E850" s="76">
        <v>1.5362</v>
      </c>
      <c r="F850" s="36" t="s">
        <v>581</v>
      </c>
      <c r="G850" s="205" t="s">
        <v>722</v>
      </c>
      <c r="H850" s="205"/>
      <c r="I850" s="206">
        <v>12.1</v>
      </c>
      <c r="J850" s="206"/>
      <c r="K850" s="207">
        <v>18.59</v>
      </c>
      <c r="L850" s="207"/>
    </row>
    <row r="851" spans="1:12" ht="39.75" customHeight="1">
      <c r="A851" s="74"/>
      <c r="B851" s="205" t="s">
        <v>1299</v>
      </c>
      <c r="C851" s="205"/>
      <c r="D851" s="205"/>
      <c r="E851" s="76">
        <v>2.7799999999999998E-2</v>
      </c>
      <c r="F851" s="36" t="s">
        <v>99</v>
      </c>
      <c r="G851" s="205" t="s">
        <v>1300</v>
      </c>
      <c r="H851" s="205"/>
      <c r="I851" s="206">
        <v>334.64</v>
      </c>
      <c r="J851" s="206"/>
      <c r="K851" s="207">
        <v>9.3000000000000007</v>
      </c>
      <c r="L851" s="207"/>
    </row>
    <row r="852" spans="1:12" ht="21.4" customHeight="1">
      <c r="A852" s="74"/>
      <c r="B852" s="205" t="s">
        <v>1301</v>
      </c>
      <c r="C852" s="205"/>
      <c r="D852" s="205"/>
      <c r="E852" s="76">
        <v>3.5999999999999997E-2</v>
      </c>
      <c r="F852" s="36" t="s">
        <v>99</v>
      </c>
      <c r="G852" s="205" t="s">
        <v>1302</v>
      </c>
      <c r="H852" s="205"/>
      <c r="I852" s="206">
        <v>175.36</v>
      </c>
      <c r="J852" s="206"/>
      <c r="K852" s="207">
        <v>6.31</v>
      </c>
      <c r="L852" s="207"/>
    </row>
    <row r="853" spans="1:12" ht="21.4" customHeight="1">
      <c r="A853" s="74"/>
      <c r="B853" s="205" t="s">
        <v>1303</v>
      </c>
      <c r="C853" s="205"/>
      <c r="D853" s="205"/>
      <c r="E853" s="76">
        <v>1.7500000000000002E-2</v>
      </c>
      <c r="F853" s="36" t="s">
        <v>99</v>
      </c>
      <c r="G853" s="205" t="s">
        <v>1304</v>
      </c>
      <c r="H853" s="205"/>
      <c r="I853" s="206">
        <v>1744.54</v>
      </c>
      <c r="J853" s="206"/>
      <c r="K853" s="207">
        <v>30.53</v>
      </c>
      <c r="L853" s="207"/>
    </row>
    <row r="854" spans="1:12" ht="30.6" customHeight="1">
      <c r="A854" s="74"/>
      <c r="B854" s="205" t="s">
        <v>1305</v>
      </c>
      <c r="C854" s="205"/>
      <c r="D854" s="205"/>
      <c r="E854" s="76">
        <v>0.3</v>
      </c>
      <c r="F854" s="36" t="s">
        <v>56</v>
      </c>
      <c r="G854" s="205" t="s">
        <v>1306</v>
      </c>
      <c r="H854" s="205"/>
      <c r="I854" s="206">
        <v>24.23</v>
      </c>
      <c r="J854" s="206"/>
      <c r="K854" s="210">
        <v>7.27</v>
      </c>
      <c r="L854" s="210"/>
    </row>
    <row r="855" spans="1:12" ht="49.15" customHeight="1">
      <c r="A855" s="74"/>
      <c r="B855" s="74"/>
      <c r="C855" s="74"/>
      <c r="D855" s="74"/>
      <c r="E855" s="74"/>
      <c r="F855" s="74"/>
      <c r="G855" s="208" t="s">
        <v>696</v>
      </c>
      <c r="H855" s="208"/>
      <c r="I855" s="208"/>
      <c r="J855" s="209">
        <v>107</v>
      </c>
      <c r="K855" s="209"/>
      <c r="L855" s="209"/>
    </row>
    <row r="856" spans="1:12" ht="39.75" customHeight="1">
      <c r="A856" s="205" t="s">
        <v>1307</v>
      </c>
      <c r="B856" s="205"/>
      <c r="C856" s="36" t="s">
        <v>458</v>
      </c>
      <c r="D856" s="35" t="s">
        <v>56</v>
      </c>
      <c r="E856" s="211" t="s">
        <v>459</v>
      </c>
      <c r="F856" s="211"/>
      <c r="G856" s="211"/>
      <c r="H856" s="211"/>
      <c r="I856" s="211"/>
      <c r="J856" s="211"/>
      <c r="K856" s="75"/>
      <c r="L856" s="75"/>
    </row>
    <row r="857" spans="1:12" ht="21.4" customHeight="1">
      <c r="A857" s="74"/>
      <c r="B857" s="205" t="s">
        <v>1295</v>
      </c>
      <c r="C857" s="205"/>
      <c r="D857" s="205"/>
      <c r="E857" s="76">
        <v>80.289000000000001</v>
      </c>
      <c r="F857" s="36" t="s">
        <v>56</v>
      </c>
      <c r="G857" s="205" t="s">
        <v>1296</v>
      </c>
      <c r="H857" s="205"/>
      <c r="I857" s="206">
        <v>0.23</v>
      </c>
      <c r="J857" s="206"/>
      <c r="K857" s="207">
        <v>18.47</v>
      </c>
      <c r="L857" s="207"/>
    </row>
    <row r="858" spans="1:12" ht="15.4" customHeight="1">
      <c r="A858" s="74"/>
      <c r="B858" s="205" t="s">
        <v>1297</v>
      </c>
      <c r="C858" s="205"/>
      <c r="D858" s="205"/>
      <c r="E858" s="76">
        <v>6.9999999999999999E-4</v>
      </c>
      <c r="F858" s="36" t="s">
        <v>99</v>
      </c>
      <c r="G858" s="205" t="s">
        <v>1298</v>
      </c>
      <c r="H858" s="205"/>
      <c r="I858" s="206">
        <v>291.04000000000002</v>
      </c>
      <c r="J858" s="206"/>
      <c r="K858" s="207">
        <v>0.2</v>
      </c>
      <c r="L858" s="207"/>
    </row>
    <row r="859" spans="1:12" ht="22.15" customHeight="1">
      <c r="A859" s="74"/>
      <c r="B859" s="205" t="s">
        <v>748</v>
      </c>
      <c r="C859" s="205"/>
      <c r="D859" s="205"/>
      <c r="E859" s="76">
        <v>2.5508000000000002</v>
      </c>
      <c r="F859" s="36" t="s">
        <v>581</v>
      </c>
      <c r="G859" s="205" t="s">
        <v>749</v>
      </c>
      <c r="H859" s="205"/>
      <c r="I859" s="206">
        <v>15.41</v>
      </c>
      <c r="J859" s="206"/>
      <c r="K859" s="207">
        <v>39.31</v>
      </c>
      <c r="L859" s="207"/>
    </row>
    <row r="860" spans="1:12" ht="21.4" customHeight="1">
      <c r="A860" s="74"/>
      <c r="B860" s="205" t="s">
        <v>721</v>
      </c>
      <c r="C860" s="205"/>
      <c r="D860" s="205"/>
      <c r="E860" s="76">
        <v>2.5508000000000002</v>
      </c>
      <c r="F860" s="36" t="s">
        <v>581</v>
      </c>
      <c r="G860" s="205" t="s">
        <v>722</v>
      </c>
      <c r="H860" s="205"/>
      <c r="I860" s="206">
        <v>12.1</v>
      </c>
      <c r="J860" s="206"/>
      <c r="K860" s="207">
        <v>30.86</v>
      </c>
      <c r="L860" s="207"/>
    </row>
    <row r="861" spans="1:12" ht="39.75" customHeight="1">
      <c r="A861" s="74"/>
      <c r="B861" s="205" t="s">
        <v>1299</v>
      </c>
      <c r="C861" s="205"/>
      <c r="D861" s="205"/>
      <c r="E861" s="76">
        <v>4.6800000000000001E-2</v>
      </c>
      <c r="F861" s="36" t="s">
        <v>99</v>
      </c>
      <c r="G861" s="205" t="s">
        <v>1300</v>
      </c>
      <c r="H861" s="205"/>
      <c r="I861" s="206">
        <v>334.64</v>
      </c>
      <c r="J861" s="206"/>
      <c r="K861" s="207">
        <v>15.66</v>
      </c>
      <c r="L861" s="207"/>
    </row>
    <row r="862" spans="1:12" ht="21.4" customHeight="1">
      <c r="A862" s="74"/>
      <c r="B862" s="205" t="s">
        <v>1301</v>
      </c>
      <c r="C862" s="205"/>
      <c r="D862" s="205"/>
      <c r="E862" s="76">
        <v>4.9000000000000002E-2</v>
      </c>
      <c r="F862" s="36" t="s">
        <v>99</v>
      </c>
      <c r="G862" s="205" t="s">
        <v>1302</v>
      </c>
      <c r="H862" s="205"/>
      <c r="I862" s="206">
        <v>175.36</v>
      </c>
      <c r="J862" s="206"/>
      <c r="K862" s="207">
        <v>8.59</v>
      </c>
      <c r="L862" s="207"/>
    </row>
    <row r="863" spans="1:12" ht="21.4" customHeight="1">
      <c r="A863" s="74"/>
      <c r="B863" s="205" t="s">
        <v>1303</v>
      </c>
      <c r="C863" s="205"/>
      <c r="D863" s="205"/>
      <c r="E863" s="76">
        <v>2.52E-2</v>
      </c>
      <c r="F863" s="36" t="s">
        <v>99</v>
      </c>
      <c r="G863" s="205" t="s">
        <v>1304</v>
      </c>
      <c r="H863" s="205"/>
      <c r="I863" s="206">
        <v>1744.54</v>
      </c>
      <c r="J863" s="206"/>
      <c r="K863" s="207">
        <v>43.96</v>
      </c>
      <c r="L863" s="207"/>
    </row>
    <row r="864" spans="1:12" ht="30.6" customHeight="1">
      <c r="A864" s="74"/>
      <c r="B864" s="205" t="s">
        <v>1305</v>
      </c>
      <c r="C864" s="205"/>
      <c r="D864" s="205"/>
      <c r="E864" s="76">
        <v>0.53</v>
      </c>
      <c r="F864" s="36" t="s">
        <v>56</v>
      </c>
      <c r="G864" s="205" t="s">
        <v>1306</v>
      </c>
      <c r="H864" s="205"/>
      <c r="I864" s="206">
        <v>24.23</v>
      </c>
      <c r="J864" s="206"/>
      <c r="K864" s="210">
        <v>12.84</v>
      </c>
      <c r="L864" s="210"/>
    </row>
    <row r="865" spans="1:12" ht="49.15" customHeight="1">
      <c r="A865" s="74"/>
      <c r="B865" s="74"/>
      <c r="C865" s="74"/>
      <c r="D865" s="74"/>
      <c r="E865" s="74"/>
      <c r="F865" s="74"/>
      <c r="G865" s="208" t="s">
        <v>696</v>
      </c>
      <c r="H865" s="208"/>
      <c r="I865" s="208"/>
      <c r="J865" s="209">
        <v>169.89</v>
      </c>
      <c r="K865" s="209"/>
      <c r="L865" s="209"/>
    </row>
    <row r="866" spans="1:12" ht="39.75" customHeight="1">
      <c r="A866" s="205" t="s">
        <v>1308</v>
      </c>
      <c r="B866" s="205"/>
      <c r="C866" s="36" t="s">
        <v>461</v>
      </c>
      <c r="D866" s="35" t="s">
        <v>99</v>
      </c>
      <c r="E866" s="211" t="s">
        <v>462</v>
      </c>
      <c r="F866" s="211"/>
      <c r="G866" s="211"/>
      <c r="H866" s="211"/>
      <c r="I866" s="211"/>
      <c r="J866" s="211"/>
      <c r="K866" s="75"/>
      <c r="L866" s="75"/>
    </row>
    <row r="867" spans="1:12" ht="21.4" customHeight="1">
      <c r="A867" s="74"/>
      <c r="B867" s="205" t="s">
        <v>721</v>
      </c>
      <c r="C867" s="205"/>
      <c r="D867" s="205"/>
      <c r="E867" s="76">
        <v>3.956</v>
      </c>
      <c r="F867" s="36" t="s">
        <v>581</v>
      </c>
      <c r="G867" s="205" t="s">
        <v>722</v>
      </c>
      <c r="H867" s="205"/>
      <c r="I867" s="206">
        <v>12.1</v>
      </c>
      <c r="J867" s="206"/>
      <c r="K867" s="210">
        <v>47.87</v>
      </c>
      <c r="L867" s="210"/>
    </row>
    <row r="868" spans="1:12" ht="15.4" customHeight="1">
      <c r="A868" s="74"/>
      <c r="B868" s="74"/>
      <c r="C868" s="74"/>
      <c r="D868" s="74"/>
      <c r="E868" s="74"/>
      <c r="F868" s="74"/>
      <c r="G868" s="208" t="s">
        <v>750</v>
      </c>
      <c r="H868" s="208"/>
      <c r="I868" s="208"/>
      <c r="J868" s="209">
        <v>47.87</v>
      </c>
      <c r="K868" s="209"/>
      <c r="L868" s="209"/>
    </row>
    <row r="869" spans="1:12" ht="31.7" customHeight="1">
      <c r="A869" s="205" t="s">
        <v>1309</v>
      </c>
      <c r="B869" s="205"/>
      <c r="C869" s="36" t="s">
        <v>130</v>
      </c>
      <c r="D869" s="35" t="s">
        <v>99</v>
      </c>
      <c r="E869" s="211" t="s">
        <v>131</v>
      </c>
      <c r="F869" s="211"/>
      <c r="G869" s="211"/>
      <c r="H869" s="211"/>
      <c r="I869" s="211"/>
      <c r="J869" s="211"/>
      <c r="K869" s="75"/>
      <c r="L869" s="75"/>
    </row>
    <row r="870" spans="1:12" ht="21.4" customHeight="1">
      <c r="A870" s="74"/>
      <c r="B870" s="205" t="s">
        <v>721</v>
      </c>
      <c r="C870" s="205"/>
      <c r="D870" s="205"/>
      <c r="E870" s="76">
        <v>2.3986000000000001</v>
      </c>
      <c r="F870" s="36" t="s">
        <v>581</v>
      </c>
      <c r="G870" s="205" t="s">
        <v>722</v>
      </c>
      <c r="H870" s="205"/>
      <c r="I870" s="206">
        <v>12.1</v>
      </c>
      <c r="J870" s="206"/>
      <c r="K870" s="210">
        <v>29.02</v>
      </c>
      <c r="L870" s="210"/>
    </row>
    <row r="871" spans="1:12" ht="15.4" customHeight="1">
      <c r="A871" s="74"/>
      <c r="B871" s="74"/>
      <c r="C871" s="74"/>
      <c r="D871" s="74"/>
      <c r="E871" s="74"/>
      <c r="F871" s="74"/>
      <c r="G871" s="208" t="s">
        <v>750</v>
      </c>
      <c r="H871" s="208"/>
      <c r="I871" s="208"/>
      <c r="J871" s="209">
        <v>29.02</v>
      </c>
      <c r="K871" s="209"/>
      <c r="L871" s="209"/>
    </row>
    <row r="872" spans="1:12" ht="15.4" customHeight="1">
      <c r="A872" s="205" t="s">
        <v>1310</v>
      </c>
      <c r="B872" s="205"/>
      <c r="C872" s="36" t="s">
        <v>133</v>
      </c>
      <c r="D872" s="35" t="s">
        <v>99</v>
      </c>
      <c r="E872" s="211" t="s">
        <v>134</v>
      </c>
      <c r="F872" s="211"/>
      <c r="G872" s="211"/>
      <c r="H872" s="211"/>
      <c r="I872" s="211"/>
      <c r="J872" s="211"/>
      <c r="K872" s="75"/>
      <c r="L872" s="75"/>
    </row>
    <row r="873" spans="1:12" ht="21.4" customHeight="1">
      <c r="A873" s="74"/>
      <c r="B873" s="205" t="s">
        <v>772</v>
      </c>
      <c r="C873" s="205"/>
      <c r="D873" s="205"/>
      <c r="E873" s="76">
        <v>7.0000000000000001E-3</v>
      </c>
      <c r="F873" s="36" t="s">
        <v>728</v>
      </c>
      <c r="G873" s="205" t="s">
        <v>773</v>
      </c>
      <c r="H873" s="205"/>
      <c r="I873" s="206">
        <v>161.30000000000001</v>
      </c>
      <c r="J873" s="206"/>
      <c r="K873" s="207">
        <v>1.1299999999999999</v>
      </c>
      <c r="L873" s="207"/>
    </row>
    <row r="874" spans="1:12" ht="15.4" customHeight="1">
      <c r="A874" s="74"/>
      <c r="B874" s="205" t="s">
        <v>774</v>
      </c>
      <c r="C874" s="205"/>
      <c r="D874" s="205"/>
      <c r="E874" s="76">
        <v>1.7999999999999999E-2</v>
      </c>
      <c r="F874" s="36" t="s">
        <v>728</v>
      </c>
      <c r="G874" s="205" t="s">
        <v>775</v>
      </c>
      <c r="H874" s="205"/>
      <c r="I874" s="206">
        <v>122.97</v>
      </c>
      <c r="J874" s="206"/>
      <c r="K874" s="207">
        <v>2.21</v>
      </c>
      <c r="L874" s="207"/>
    </row>
    <row r="875" spans="1:12" ht="22.15" customHeight="1">
      <c r="A875" s="74"/>
      <c r="B875" s="205" t="s">
        <v>721</v>
      </c>
      <c r="C875" s="205"/>
      <c r="D875" s="205"/>
      <c r="E875" s="76">
        <v>1.7999999999999999E-2</v>
      </c>
      <c r="F875" s="36" t="s">
        <v>581</v>
      </c>
      <c r="G875" s="205" t="s">
        <v>722</v>
      </c>
      <c r="H875" s="205"/>
      <c r="I875" s="206">
        <v>12.1</v>
      </c>
      <c r="J875" s="206"/>
      <c r="K875" s="210">
        <v>0.22</v>
      </c>
      <c r="L875" s="210"/>
    </row>
    <row r="876" spans="1:12" ht="58.35" customHeight="1">
      <c r="A876" s="74"/>
      <c r="B876" s="74"/>
      <c r="C876" s="74"/>
      <c r="D876" s="74"/>
      <c r="E876" s="74"/>
      <c r="F876" s="74"/>
      <c r="G876" s="208" t="s">
        <v>750</v>
      </c>
      <c r="H876" s="208"/>
      <c r="I876" s="208"/>
      <c r="J876" s="209">
        <v>3.56</v>
      </c>
      <c r="K876" s="209"/>
      <c r="L876" s="209"/>
    </row>
    <row r="877" spans="1:12" ht="49.15" customHeight="1">
      <c r="A877" s="205" t="s">
        <v>1311</v>
      </c>
      <c r="B877" s="205"/>
      <c r="C877" s="36" t="s">
        <v>136</v>
      </c>
      <c r="D877" s="35" t="s">
        <v>137</v>
      </c>
      <c r="E877" s="211" t="s">
        <v>138</v>
      </c>
      <c r="F877" s="211"/>
      <c r="G877" s="211"/>
      <c r="H877" s="211"/>
      <c r="I877" s="211"/>
      <c r="J877" s="211"/>
      <c r="K877" s="75"/>
      <c r="L877" s="75"/>
    </row>
    <row r="878" spans="1:12" ht="21.4" customHeight="1">
      <c r="A878" s="74"/>
      <c r="B878" s="205" t="s">
        <v>777</v>
      </c>
      <c r="C878" s="205"/>
      <c r="D878" s="205"/>
      <c r="E878" s="76">
        <v>1.042E-2</v>
      </c>
      <c r="F878" s="36" t="s">
        <v>728</v>
      </c>
      <c r="G878" s="205" t="s">
        <v>778</v>
      </c>
      <c r="H878" s="205"/>
      <c r="I878" s="206">
        <v>137.65</v>
      </c>
      <c r="J878" s="206"/>
      <c r="K878" s="207">
        <v>1.43</v>
      </c>
      <c r="L878" s="207"/>
    </row>
    <row r="879" spans="1:12" ht="15.4" customHeight="1">
      <c r="A879" s="74"/>
      <c r="B879" s="205" t="s">
        <v>779</v>
      </c>
      <c r="C879" s="205"/>
      <c r="D879" s="205"/>
      <c r="E879" s="76">
        <v>2.5999999999999999E-3</v>
      </c>
      <c r="F879" s="36" t="s">
        <v>744</v>
      </c>
      <c r="G879" s="205" t="s">
        <v>780</v>
      </c>
      <c r="H879" s="205"/>
      <c r="I879" s="206">
        <v>26.86</v>
      </c>
      <c r="J879" s="206"/>
      <c r="K879" s="210">
        <v>7.0000000000000007E-2</v>
      </c>
      <c r="L879" s="210"/>
    </row>
    <row r="880" spans="1:12" ht="25.15" customHeight="1">
      <c r="A880" s="74"/>
      <c r="B880" s="74"/>
      <c r="C880" s="74"/>
      <c r="D880" s="74"/>
      <c r="E880" s="74"/>
      <c r="F880" s="74"/>
      <c r="G880" s="208" t="s">
        <v>781</v>
      </c>
      <c r="H880" s="208"/>
      <c r="I880" s="208"/>
      <c r="J880" s="209">
        <v>1.5</v>
      </c>
      <c r="K880" s="209"/>
      <c r="L880" s="209"/>
    </row>
    <row r="881" spans="1:12" ht="58.35" customHeight="1">
      <c r="A881" s="208" t="s">
        <v>1312</v>
      </c>
      <c r="B881" s="208"/>
      <c r="C881" s="208"/>
      <c r="D881" s="208"/>
      <c r="E881" s="208"/>
      <c r="F881" s="208"/>
      <c r="G881" s="208"/>
      <c r="H881" s="74"/>
      <c r="I881" s="74"/>
      <c r="J881" s="75"/>
      <c r="K881" s="75"/>
      <c r="L881" s="75"/>
    </row>
    <row r="882" spans="1:12" ht="58.35" customHeight="1">
      <c r="A882" s="205" t="s">
        <v>1313</v>
      </c>
      <c r="B882" s="205"/>
      <c r="C882" s="36" t="s">
        <v>469</v>
      </c>
      <c r="D882" s="35" t="s">
        <v>86</v>
      </c>
      <c r="E882" s="211" t="s">
        <v>470</v>
      </c>
      <c r="F882" s="211"/>
      <c r="G882" s="211"/>
      <c r="H882" s="211"/>
      <c r="I882" s="211"/>
      <c r="J882" s="211"/>
      <c r="K882" s="75"/>
      <c r="L882" s="75"/>
    </row>
    <row r="883" spans="1:12" ht="15.4" customHeight="1">
      <c r="A883" s="74"/>
      <c r="B883" s="205" t="s">
        <v>1314</v>
      </c>
      <c r="C883" s="205"/>
      <c r="D883" s="205"/>
      <c r="E883" s="76">
        <v>1.2</v>
      </c>
      <c r="F883" s="36" t="s">
        <v>86</v>
      </c>
      <c r="G883" s="205" t="s">
        <v>1315</v>
      </c>
      <c r="H883" s="205"/>
      <c r="I883" s="206">
        <v>7.89</v>
      </c>
      <c r="J883" s="206"/>
      <c r="K883" s="207">
        <v>9.4700000000000006</v>
      </c>
      <c r="L883" s="207"/>
    </row>
    <row r="884" spans="1:12" ht="15.4" customHeight="1">
      <c r="A884" s="74"/>
      <c r="B884" s="205" t="s">
        <v>1316</v>
      </c>
      <c r="C884" s="205"/>
      <c r="D884" s="205"/>
      <c r="E884" s="76">
        <v>0.5</v>
      </c>
      <c r="F884" s="36" t="s">
        <v>56</v>
      </c>
      <c r="G884" s="205" t="s">
        <v>1317</v>
      </c>
      <c r="H884" s="205"/>
      <c r="I884" s="206">
        <v>1.3</v>
      </c>
      <c r="J884" s="206"/>
      <c r="K884" s="207">
        <v>0.65</v>
      </c>
      <c r="L884" s="207"/>
    </row>
    <row r="885" spans="1:12" ht="22.15" customHeight="1">
      <c r="A885" s="74"/>
      <c r="B885" s="205" t="s">
        <v>1318</v>
      </c>
      <c r="C885" s="205"/>
      <c r="D885" s="205"/>
      <c r="E885" s="76">
        <v>0.17</v>
      </c>
      <c r="F885" s="36" t="s">
        <v>56</v>
      </c>
      <c r="G885" s="205" t="s">
        <v>1319</v>
      </c>
      <c r="H885" s="205"/>
      <c r="I885" s="206">
        <v>3.29</v>
      </c>
      <c r="J885" s="206"/>
      <c r="K885" s="207">
        <v>0.56000000000000005</v>
      </c>
      <c r="L885" s="207"/>
    </row>
    <row r="886" spans="1:12" ht="21.4" customHeight="1">
      <c r="A886" s="74"/>
      <c r="B886" s="205" t="s">
        <v>1320</v>
      </c>
      <c r="C886" s="205"/>
      <c r="D886" s="205"/>
      <c r="E886" s="76">
        <v>6.0999999999999999E-2</v>
      </c>
      <c r="F886" s="36" t="s">
        <v>56</v>
      </c>
      <c r="G886" s="205" t="s">
        <v>1321</v>
      </c>
      <c r="H886" s="205"/>
      <c r="I886" s="206">
        <v>5.78</v>
      </c>
      <c r="J886" s="206"/>
      <c r="K886" s="207">
        <v>0.35</v>
      </c>
      <c r="L886" s="207"/>
    </row>
    <row r="887" spans="1:12" ht="21.4" customHeight="1">
      <c r="A887" s="74"/>
      <c r="B887" s="205" t="s">
        <v>1322</v>
      </c>
      <c r="C887" s="205"/>
      <c r="D887" s="205"/>
      <c r="E887" s="76">
        <v>3.2000000000000002E-3</v>
      </c>
      <c r="F887" s="36" t="s">
        <v>56</v>
      </c>
      <c r="G887" s="205" t="s">
        <v>1323</v>
      </c>
      <c r="H887" s="205"/>
      <c r="I887" s="206">
        <v>2.77</v>
      </c>
      <c r="J887" s="206"/>
      <c r="K887" s="207">
        <v>0.01</v>
      </c>
      <c r="L887" s="207"/>
    </row>
    <row r="888" spans="1:12" ht="21.4" customHeight="1">
      <c r="A888" s="74"/>
      <c r="B888" s="205" t="s">
        <v>1324</v>
      </c>
      <c r="C888" s="205"/>
      <c r="D888" s="205"/>
      <c r="E888" s="76">
        <v>1.0129999999999999</v>
      </c>
      <c r="F888" s="36" t="s">
        <v>56</v>
      </c>
      <c r="G888" s="205" t="s">
        <v>1325</v>
      </c>
      <c r="H888" s="205"/>
      <c r="I888" s="206">
        <v>0.3</v>
      </c>
      <c r="J888" s="206"/>
      <c r="K888" s="207">
        <v>0.3</v>
      </c>
      <c r="L888" s="207"/>
    </row>
    <row r="889" spans="1:12" ht="21.4" customHeight="1">
      <c r="A889" s="74"/>
      <c r="B889" s="205" t="s">
        <v>1244</v>
      </c>
      <c r="C889" s="205"/>
      <c r="D889" s="205"/>
      <c r="E889" s="76">
        <v>1.0129999999999999</v>
      </c>
      <c r="F889" s="36" t="s">
        <v>56</v>
      </c>
      <c r="G889" s="205" t="s">
        <v>1245</v>
      </c>
      <c r="H889" s="205"/>
      <c r="I889" s="206">
        <v>0.06</v>
      </c>
      <c r="J889" s="206"/>
      <c r="K889" s="207">
        <v>0.06</v>
      </c>
      <c r="L889" s="207"/>
    </row>
    <row r="890" spans="1:12" ht="21.4" customHeight="1">
      <c r="A890" s="74"/>
      <c r="B890" s="205" t="s">
        <v>1326</v>
      </c>
      <c r="C890" s="205"/>
      <c r="D890" s="205"/>
      <c r="E890" s="76">
        <v>1.0129999999999999</v>
      </c>
      <c r="F890" s="36" t="s">
        <v>56</v>
      </c>
      <c r="G890" s="205" t="s">
        <v>1247</v>
      </c>
      <c r="H890" s="205"/>
      <c r="I890" s="206">
        <v>0.05</v>
      </c>
      <c r="J890" s="206"/>
      <c r="K890" s="207">
        <v>0.05</v>
      </c>
      <c r="L890" s="207"/>
    </row>
    <row r="891" spans="1:12" ht="15.2" customHeight="1">
      <c r="A891" s="74"/>
      <c r="B891" s="205" t="s">
        <v>1327</v>
      </c>
      <c r="C891" s="205"/>
      <c r="D891" s="205"/>
      <c r="E891" s="76">
        <v>6.4000000000000001E-2</v>
      </c>
      <c r="F891" s="36" t="s">
        <v>56</v>
      </c>
      <c r="G891" s="205" t="s">
        <v>1328</v>
      </c>
      <c r="H891" s="205"/>
      <c r="I891" s="206">
        <v>1.9</v>
      </c>
      <c r="J891" s="206"/>
      <c r="K891" s="207">
        <v>0.12</v>
      </c>
      <c r="L891" s="207"/>
    </row>
    <row r="892" spans="1:12" ht="21.4" customHeight="1">
      <c r="A892" s="74"/>
      <c r="B892" s="205" t="s">
        <v>1166</v>
      </c>
      <c r="C892" s="205"/>
      <c r="D892" s="205"/>
      <c r="E892" s="76">
        <v>0.7</v>
      </c>
      <c r="F892" s="36" t="s">
        <v>581</v>
      </c>
      <c r="G892" s="205" t="s">
        <v>1167</v>
      </c>
      <c r="H892" s="205"/>
      <c r="I892" s="206">
        <v>18.649999999999999</v>
      </c>
      <c r="J892" s="206"/>
      <c r="K892" s="207">
        <v>13.06</v>
      </c>
      <c r="L892" s="207"/>
    </row>
    <row r="893" spans="1:12" ht="15.2" customHeight="1">
      <c r="A893" s="74"/>
      <c r="B893" s="205" t="s">
        <v>1168</v>
      </c>
      <c r="C893" s="205"/>
      <c r="D893" s="205"/>
      <c r="E893" s="76">
        <v>0.7</v>
      </c>
      <c r="F893" s="36" t="s">
        <v>581</v>
      </c>
      <c r="G893" s="205" t="s">
        <v>1169</v>
      </c>
      <c r="H893" s="205"/>
      <c r="I893" s="206">
        <v>14.24</v>
      </c>
      <c r="J893" s="206"/>
      <c r="K893" s="210">
        <v>9.9700000000000006</v>
      </c>
      <c r="L893" s="210"/>
    </row>
    <row r="894" spans="1:12" ht="21.4" customHeight="1">
      <c r="A894" s="74"/>
      <c r="B894" s="74"/>
      <c r="C894" s="74"/>
      <c r="D894" s="74"/>
      <c r="E894" s="74"/>
      <c r="F894" s="74"/>
      <c r="G894" s="208" t="s">
        <v>725</v>
      </c>
      <c r="H894" s="208"/>
      <c r="I894" s="208"/>
      <c r="J894" s="209">
        <v>34.6</v>
      </c>
      <c r="K894" s="209"/>
      <c r="L894" s="209"/>
    </row>
    <row r="895" spans="1:12" ht="21.4" customHeight="1">
      <c r="A895" s="208" t="s">
        <v>1329</v>
      </c>
      <c r="B895" s="208"/>
      <c r="C895" s="208"/>
      <c r="D895" s="208"/>
      <c r="E895" s="208"/>
      <c r="F895" s="208"/>
      <c r="G895" s="208"/>
      <c r="H895" s="74"/>
      <c r="I895" s="74"/>
      <c r="J895" s="75"/>
      <c r="K895" s="75"/>
      <c r="L895" s="75"/>
    </row>
    <row r="896" spans="1:12" ht="21.4" customHeight="1">
      <c r="A896" s="205" t="s">
        <v>1330</v>
      </c>
      <c r="B896" s="205"/>
      <c r="C896" s="36" t="s">
        <v>474</v>
      </c>
      <c r="D896" s="35" t="s">
        <v>86</v>
      </c>
      <c r="E896" s="211" t="s">
        <v>475</v>
      </c>
      <c r="F896" s="211"/>
      <c r="G896" s="211"/>
      <c r="H896" s="211"/>
      <c r="I896" s="211"/>
      <c r="J896" s="211"/>
      <c r="K896" s="75"/>
      <c r="L896" s="75"/>
    </row>
    <row r="897" spans="1:12" ht="15.4" customHeight="1">
      <c r="A897" s="74"/>
      <c r="B897" s="205" t="s">
        <v>1331</v>
      </c>
      <c r="C897" s="205"/>
      <c r="D897" s="205"/>
      <c r="E897" s="76">
        <v>1</v>
      </c>
      <c r="F897" s="36" t="s">
        <v>86</v>
      </c>
      <c r="G897" s="205" t="s">
        <v>1332</v>
      </c>
      <c r="H897" s="205"/>
      <c r="I897" s="206">
        <v>12.9</v>
      </c>
      <c r="J897" s="206"/>
      <c r="K897" s="207">
        <v>12.9</v>
      </c>
      <c r="L897" s="207"/>
    </row>
    <row r="898" spans="1:12" ht="15.4" customHeight="1">
      <c r="A898" s="74"/>
      <c r="B898" s="205" t="s">
        <v>1333</v>
      </c>
      <c r="C898" s="205"/>
      <c r="D898" s="205"/>
      <c r="E898" s="76">
        <v>8.3299999999999999E-2</v>
      </c>
      <c r="F898" s="36" t="s">
        <v>56</v>
      </c>
      <c r="G898" s="205" t="s">
        <v>1334</v>
      </c>
      <c r="H898" s="205"/>
      <c r="I898" s="206">
        <v>21.38</v>
      </c>
      <c r="J898" s="206"/>
      <c r="K898" s="207">
        <v>1.78</v>
      </c>
      <c r="L898" s="207"/>
    </row>
    <row r="899" spans="1:12" ht="31.7" customHeight="1">
      <c r="A899" s="74"/>
      <c r="B899" s="205" t="s">
        <v>1335</v>
      </c>
      <c r="C899" s="205"/>
      <c r="D899" s="205"/>
      <c r="E899" s="76">
        <v>0.25</v>
      </c>
      <c r="F899" s="36" t="s">
        <v>56</v>
      </c>
      <c r="G899" s="205" t="s">
        <v>1336</v>
      </c>
      <c r="H899" s="205"/>
      <c r="I899" s="206">
        <v>2.33</v>
      </c>
      <c r="J899" s="206"/>
      <c r="K899" s="207">
        <v>0.57999999999999996</v>
      </c>
      <c r="L899" s="207"/>
    </row>
    <row r="900" spans="1:12" ht="30.6" customHeight="1">
      <c r="A900" s="74"/>
      <c r="B900" s="205" t="s">
        <v>1238</v>
      </c>
      <c r="C900" s="205"/>
      <c r="D900" s="205"/>
      <c r="E900" s="76">
        <v>0.25</v>
      </c>
      <c r="F900" s="36" t="s">
        <v>56</v>
      </c>
      <c r="G900" s="205" t="s">
        <v>1239</v>
      </c>
      <c r="H900" s="205"/>
      <c r="I900" s="206">
        <v>10.7</v>
      </c>
      <c r="J900" s="206"/>
      <c r="K900" s="207">
        <v>2.68</v>
      </c>
      <c r="L900" s="207"/>
    </row>
    <row r="901" spans="1:12" ht="30.6" customHeight="1">
      <c r="A901" s="74"/>
      <c r="B901" s="205" t="s">
        <v>1337</v>
      </c>
      <c r="C901" s="205"/>
      <c r="D901" s="205"/>
      <c r="E901" s="76">
        <v>1.5</v>
      </c>
      <c r="F901" s="36" t="s">
        <v>56</v>
      </c>
      <c r="G901" s="205" t="s">
        <v>1338</v>
      </c>
      <c r="H901" s="205"/>
      <c r="I901" s="206">
        <v>1.75</v>
      </c>
      <c r="J901" s="206"/>
      <c r="K901" s="207">
        <v>2.63</v>
      </c>
      <c r="L901" s="207"/>
    </row>
    <row r="902" spans="1:12" ht="30.6" customHeight="1">
      <c r="A902" s="74"/>
      <c r="B902" s="205" t="s">
        <v>1324</v>
      </c>
      <c r="C902" s="205"/>
      <c r="D902" s="205"/>
      <c r="E902" s="76">
        <v>6.17</v>
      </c>
      <c r="F902" s="36" t="s">
        <v>56</v>
      </c>
      <c r="G902" s="205" t="s">
        <v>1325</v>
      </c>
      <c r="H902" s="205"/>
      <c r="I902" s="206">
        <v>0.3</v>
      </c>
      <c r="J902" s="206"/>
      <c r="K902" s="207">
        <v>1.85</v>
      </c>
      <c r="L902" s="207"/>
    </row>
    <row r="903" spans="1:12" ht="30.6" customHeight="1">
      <c r="A903" s="74"/>
      <c r="B903" s="205" t="s">
        <v>1242</v>
      </c>
      <c r="C903" s="205"/>
      <c r="D903" s="205"/>
      <c r="E903" s="76">
        <v>0.5</v>
      </c>
      <c r="F903" s="36" t="s">
        <v>56</v>
      </c>
      <c r="G903" s="205" t="s">
        <v>1243</v>
      </c>
      <c r="H903" s="205"/>
      <c r="I903" s="206">
        <v>0.49</v>
      </c>
      <c r="J903" s="206"/>
      <c r="K903" s="207">
        <v>0.25</v>
      </c>
      <c r="L903" s="207"/>
    </row>
    <row r="904" spans="1:12" ht="15.2" customHeight="1">
      <c r="A904" s="74"/>
      <c r="B904" s="205" t="s">
        <v>1244</v>
      </c>
      <c r="C904" s="205"/>
      <c r="D904" s="205"/>
      <c r="E904" s="76">
        <v>7.17</v>
      </c>
      <c r="F904" s="36" t="s">
        <v>56</v>
      </c>
      <c r="G904" s="205" t="s">
        <v>1245</v>
      </c>
      <c r="H904" s="205"/>
      <c r="I904" s="206">
        <v>0.06</v>
      </c>
      <c r="J904" s="206"/>
      <c r="K904" s="207">
        <v>0.43</v>
      </c>
      <c r="L904" s="207"/>
    </row>
    <row r="905" spans="1:12" ht="15.2" customHeight="1">
      <c r="A905" s="74"/>
      <c r="B905" s="205" t="s">
        <v>1326</v>
      </c>
      <c r="C905" s="205"/>
      <c r="D905" s="205"/>
      <c r="E905" s="76">
        <v>7.17</v>
      </c>
      <c r="F905" s="36" t="s">
        <v>56</v>
      </c>
      <c r="G905" s="205" t="s">
        <v>1247</v>
      </c>
      <c r="H905" s="205"/>
      <c r="I905" s="206">
        <v>0.05</v>
      </c>
      <c r="J905" s="206"/>
      <c r="K905" s="207">
        <v>0.36</v>
      </c>
      <c r="L905" s="207"/>
    </row>
    <row r="906" spans="1:12" ht="39.75" customHeight="1">
      <c r="A906" s="74"/>
      <c r="B906" s="205" t="s">
        <v>1339</v>
      </c>
      <c r="C906" s="205"/>
      <c r="D906" s="205"/>
      <c r="E906" s="76">
        <v>8.3299999999999999E-2</v>
      </c>
      <c r="F906" s="36" t="s">
        <v>56</v>
      </c>
      <c r="G906" s="205" t="s">
        <v>1340</v>
      </c>
      <c r="H906" s="205"/>
      <c r="I906" s="206">
        <v>7.33</v>
      </c>
      <c r="J906" s="206"/>
      <c r="K906" s="207">
        <v>0.61</v>
      </c>
      <c r="L906" s="207"/>
    </row>
    <row r="907" spans="1:12" ht="21.4" customHeight="1">
      <c r="A907" s="74"/>
      <c r="B907" s="205" t="s">
        <v>1341</v>
      </c>
      <c r="C907" s="205"/>
      <c r="D907" s="205"/>
      <c r="E907" s="76">
        <v>8.3299999999999999E-2</v>
      </c>
      <c r="F907" s="36" t="s">
        <v>56</v>
      </c>
      <c r="G907" s="205" t="s">
        <v>1342</v>
      </c>
      <c r="H907" s="205"/>
      <c r="I907" s="206">
        <v>17.3</v>
      </c>
      <c r="J907" s="206"/>
      <c r="K907" s="207">
        <v>1.44</v>
      </c>
      <c r="L907" s="207"/>
    </row>
    <row r="908" spans="1:12" ht="15.2" customHeight="1">
      <c r="A908" s="74"/>
      <c r="B908" s="205" t="s">
        <v>1327</v>
      </c>
      <c r="C908" s="205"/>
      <c r="D908" s="205"/>
      <c r="E908" s="76">
        <v>8.3299999999999999E-2</v>
      </c>
      <c r="F908" s="36" t="s">
        <v>56</v>
      </c>
      <c r="G908" s="205" t="s">
        <v>1328</v>
      </c>
      <c r="H908" s="205"/>
      <c r="I908" s="206">
        <v>1.9</v>
      </c>
      <c r="J908" s="206"/>
      <c r="K908" s="207">
        <v>0.16</v>
      </c>
      <c r="L908" s="207"/>
    </row>
    <row r="909" spans="1:12" ht="21.4" customHeight="1">
      <c r="A909" s="74"/>
      <c r="B909" s="205" t="s">
        <v>1166</v>
      </c>
      <c r="C909" s="205"/>
      <c r="D909" s="205"/>
      <c r="E909" s="76">
        <v>0.55000000000000004</v>
      </c>
      <c r="F909" s="36" t="s">
        <v>581</v>
      </c>
      <c r="G909" s="205" t="s">
        <v>1167</v>
      </c>
      <c r="H909" s="205"/>
      <c r="I909" s="206">
        <v>18.649999999999999</v>
      </c>
      <c r="J909" s="206"/>
      <c r="K909" s="207">
        <v>10.26</v>
      </c>
      <c r="L909" s="207"/>
    </row>
    <row r="910" spans="1:12" ht="30.6" customHeight="1">
      <c r="A910" s="74"/>
      <c r="B910" s="205" t="s">
        <v>1168</v>
      </c>
      <c r="C910" s="205"/>
      <c r="D910" s="205"/>
      <c r="E910" s="76">
        <v>0.55000000000000004</v>
      </c>
      <c r="F910" s="36" t="s">
        <v>581</v>
      </c>
      <c r="G910" s="205" t="s">
        <v>1169</v>
      </c>
      <c r="H910" s="205"/>
      <c r="I910" s="206">
        <v>14.24</v>
      </c>
      <c r="J910" s="206"/>
      <c r="K910" s="210">
        <v>7.83</v>
      </c>
      <c r="L910" s="210"/>
    </row>
    <row r="911" spans="1:12" ht="21.4" customHeight="1">
      <c r="A911" s="74"/>
      <c r="B911" s="74"/>
      <c r="C911" s="74"/>
      <c r="D911" s="74"/>
      <c r="E911" s="74"/>
      <c r="F911" s="74"/>
      <c r="G911" s="208" t="s">
        <v>725</v>
      </c>
      <c r="H911" s="208"/>
      <c r="I911" s="208"/>
      <c r="J911" s="209">
        <v>43.76</v>
      </c>
      <c r="K911" s="209"/>
      <c r="L911" s="209"/>
    </row>
    <row r="912" spans="1:12" ht="21.4" customHeight="1">
      <c r="A912" s="208" t="s">
        <v>1343</v>
      </c>
      <c r="B912" s="208"/>
      <c r="C912" s="208"/>
      <c r="D912" s="208"/>
      <c r="E912" s="208"/>
      <c r="F912" s="208"/>
      <c r="G912" s="208"/>
      <c r="H912" s="74"/>
      <c r="I912" s="74"/>
      <c r="J912" s="75"/>
      <c r="K912" s="75"/>
      <c r="L912" s="75"/>
    </row>
    <row r="913" spans="1:12" ht="21.4" customHeight="1">
      <c r="A913" s="205" t="s">
        <v>1344</v>
      </c>
      <c r="B913" s="205"/>
      <c r="C913" s="36" t="s">
        <v>479</v>
      </c>
      <c r="D913" s="35" t="s">
        <v>56</v>
      </c>
      <c r="E913" s="211" t="s">
        <v>480</v>
      </c>
      <c r="F913" s="211"/>
      <c r="G913" s="211"/>
      <c r="H913" s="211"/>
      <c r="I913" s="211"/>
      <c r="J913" s="211"/>
      <c r="K913" s="75"/>
      <c r="L913" s="75"/>
    </row>
    <row r="914" spans="1:12" ht="15.4" customHeight="1">
      <c r="A914" s="74"/>
      <c r="B914" s="205" t="s">
        <v>1345</v>
      </c>
      <c r="C914" s="205"/>
      <c r="D914" s="205"/>
      <c r="E914" s="76">
        <v>32</v>
      </c>
      <c r="F914" s="36" t="s">
        <v>581</v>
      </c>
      <c r="G914" s="205" t="s">
        <v>1346</v>
      </c>
      <c r="H914" s="205"/>
      <c r="I914" s="206">
        <v>66.95</v>
      </c>
      <c r="J914" s="206"/>
      <c r="K914" s="207">
        <v>2142.4</v>
      </c>
      <c r="L914" s="207"/>
    </row>
    <row r="915" spans="1:12" ht="15.4" customHeight="1">
      <c r="A915" s="74"/>
      <c r="B915" s="205" t="s">
        <v>1166</v>
      </c>
      <c r="C915" s="205"/>
      <c r="D915" s="205"/>
      <c r="E915" s="76">
        <v>16</v>
      </c>
      <c r="F915" s="36" t="s">
        <v>581</v>
      </c>
      <c r="G915" s="205" t="s">
        <v>1167</v>
      </c>
      <c r="H915" s="205"/>
      <c r="I915" s="206">
        <v>18.649999999999999</v>
      </c>
      <c r="J915" s="206"/>
      <c r="K915" s="210">
        <v>298.39999999999998</v>
      </c>
      <c r="L915" s="210"/>
    </row>
    <row r="916" spans="1:12" ht="70.150000000000006" customHeight="1">
      <c r="A916" s="74"/>
      <c r="B916" s="74"/>
      <c r="C916" s="74"/>
      <c r="D916" s="74"/>
      <c r="E916" s="74"/>
      <c r="F916" s="74"/>
      <c r="G916" s="208" t="s">
        <v>696</v>
      </c>
      <c r="H916" s="208"/>
      <c r="I916" s="208"/>
      <c r="J916" s="209">
        <v>2440.8000000000002</v>
      </c>
      <c r="K916" s="209"/>
      <c r="L916" s="209"/>
    </row>
    <row r="917" spans="1:12" ht="21.4" customHeight="1">
      <c r="A917" s="212" t="s">
        <v>1347</v>
      </c>
      <c r="B917" s="212"/>
      <c r="C917" s="212"/>
      <c r="D917" s="212"/>
      <c r="E917" s="212"/>
      <c r="F917" s="212"/>
      <c r="G917" s="212"/>
      <c r="H917" s="74"/>
      <c r="I917" s="74"/>
      <c r="J917" s="75"/>
      <c r="K917" s="75"/>
      <c r="L917" s="75"/>
    </row>
    <row r="918" spans="1:12" ht="21.4" customHeight="1">
      <c r="A918" s="205" t="s">
        <v>1348</v>
      </c>
      <c r="B918" s="205"/>
      <c r="C918" s="36" t="s">
        <v>483</v>
      </c>
      <c r="D918" s="35" t="s">
        <v>117</v>
      </c>
      <c r="E918" s="211" t="s">
        <v>484</v>
      </c>
      <c r="F918" s="211"/>
      <c r="G918" s="211"/>
      <c r="H918" s="211"/>
      <c r="I918" s="211"/>
      <c r="J918" s="211"/>
      <c r="K918" s="75"/>
      <c r="L918" s="75"/>
    </row>
    <row r="919" spans="1:12" ht="15.4" customHeight="1">
      <c r="A919" s="74"/>
      <c r="B919" s="205" t="s">
        <v>1349</v>
      </c>
      <c r="C919" s="205"/>
      <c r="D919" s="205"/>
      <c r="E919" s="76">
        <v>0.4</v>
      </c>
      <c r="F919" s="36" t="s">
        <v>820</v>
      </c>
      <c r="G919" s="205" t="s">
        <v>1350</v>
      </c>
      <c r="H919" s="205"/>
      <c r="I919" s="206">
        <v>15</v>
      </c>
      <c r="J919" s="206"/>
      <c r="K919" s="207">
        <v>6</v>
      </c>
      <c r="L919" s="207"/>
    </row>
    <row r="920" spans="1:12" ht="17.45" customHeight="1">
      <c r="A920" s="74"/>
      <c r="B920" s="205" t="s">
        <v>1351</v>
      </c>
      <c r="C920" s="205"/>
      <c r="D920" s="205"/>
      <c r="E920" s="76">
        <v>1.1000000000000001</v>
      </c>
      <c r="F920" s="36" t="s">
        <v>117</v>
      </c>
      <c r="G920" s="205" t="s">
        <v>1352</v>
      </c>
      <c r="H920" s="205"/>
      <c r="I920" s="206">
        <v>45.93</v>
      </c>
      <c r="J920" s="206"/>
      <c r="K920" s="207">
        <v>50.52</v>
      </c>
      <c r="L920" s="207"/>
    </row>
    <row r="921" spans="1:12" ht="22.15" customHeight="1">
      <c r="A921" s="74"/>
      <c r="B921" s="205" t="s">
        <v>1353</v>
      </c>
      <c r="C921" s="205"/>
      <c r="D921" s="205"/>
      <c r="E921" s="76">
        <v>0.56599999999999995</v>
      </c>
      <c r="F921" s="36" t="s">
        <v>820</v>
      </c>
      <c r="G921" s="205" t="s">
        <v>1354</v>
      </c>
      <c r="H921" s="205"/>
      <c r="I921" s="206">
        <v>8.18</v>
      </c>
      <c r="J921" s="206"/>
      <c r="K921" s="207">
        <v>4.63</v>
      </c>
      <c r="L921" s="207"/>
    </row>
    <row r="922" spans="1:12" ht="30.6" customHeight="1">
      <c r="A922" s="74"/>
      <c r="B922" s="205" t="s">
        <v>1355</v>
      </c>
      <c r="C922" s="205"/>
      <c r="D922" s="205"/>
      <c r="E922" s="76">
        <v>0.45</v>
      </c>
      <c r="F922" s="36" t="s">
        <v>581</v>
      </c>
      <c r="G922" s="205" t="s">
        <v>1356</v>
      </c>
      <c r="H922" s="205"/>
      <c r="I922" s="206">
        <v>18.75</v>
      </c>
      <c r="J922" s="206"/>
      <c r="K922" s="207">
        <v>8.44</v>
      </c>
      <c r="L922" s="207"/>
    </row>
    <row r="923" spans="1:12" ht="30.6" customHeight="1">
      <c r="A923" s="74"/>
      <c r="B923" s="205" t="s">
        <v>1357</v>
      </c>
      <c r="C923" s="205"/>
      <c r="D923" s="205"/>
      <c r="E923" s="76">
        <v>0.45</v>
      </c>
      <c r="F923" s="36" t="s">
        <v>581</v>
      </c>
      <c r="G923" s="205" t="s">
        <v>1358</v>
      </c>
      <c r="H923" s="205"/>
      <c r="I923" s="206">
        <v>16.25</v>
      </c>
      <c r="J923" s="206"/>
      <c r="K923" s="207">
        <v>7.31</v>
      </c>
      <c r="L923" s="207"/>
    </row>
    <row r="924" spans="1:12" ht="30.6" customHeight="1">
      <c r="A924" s="74"/>
      <c r="B924" s="205" t="s">
        <v>721</v>
      </c>
      <c r="C924" s="205"/>
      <c r="D924" s="205"/>
      <c r="E924" s="76">
        <v>0.3</v>
      </c>
      <c r="F924" s="36" t="s">
        <v>581</v>
      </c>
      <c r="G924" s="205" t="s">
        <v>722</v>
      </c>
      <c r="H924" s="205"/>
      <c r="I924" s="206">
        <v>12.1</v>
      </c>
      <c r="J924" s="206"/>
      <c r="K924" s="210">
        <v>3.63</v>
      </c>
      <c r="L924" s="210"/>
    </row>
    <row r="925" spans="1:12" ht="21.4" customHeight="1">
      <c r="A925" s="74"/>
      <c r="B925" s="74"/>
      <c r="C925" s="74"/>
      <c r="D925" s="74"/>
      <c r="E925" s="74"/>
      <c r="F925" s="74"/>
      <c r="G925" s="208" t="s">
        <v>761</v>
      </c>
      <c r="H925" s="208"/>
      <c r="I925" s="208"/>
      <c r="J925" s="209">
        <v>80.53</v>
      </c>
      <c r="K925" s="209"/>
      <c r="L925" s="209"/>
    </row>
    <row r="926" spans="1:12" ht="21.4" customHeight="1">
      <c r="A926" s="205" t="s">
        <v>1359</v>
      </c>
      <c r="B926" s="205"/>
      <c r="C926" s="36" t="s">
        <v>486</v>
      </c>
      <c r="D926" s="35" t="s">
        <v>117</v>
      </c>
      <c r="E926" s="211" t="s">
        <v>487</v>
      </c>
      <c r="F926" s="211"/>
      <c r="G926" s="211"/>
      <c r="H926" s="211"/>
      <c r="I926" s="211"/>
      <c r="J926" s="211"/>
      <c r="K926" s="75"/>
      <c r="L926" s="75"/>
    </row>
    <row r="927" spans="1:12" ht="21.4" customHeight="1">
      <c r="A927" s="74"/>
      <c r="B927" s="205" t="s">
        <v>1353</v>
      </c>
      <c r="C927" s="205"/>
      <c r="D927" s="205"/>
      <c r="E927" s="76">
        <v>0.4</v>
      </c>
      <c r="F927" s="36" t="s">
        <v>820</v>
      </c>
      <c r="G927" s="205" t="s">
        <v>1354</v>
      </c>
      <c r="H927" s="205"/>
      <c r="I927" s="206">
        <v>8.18</v>
      </c>
      <c r="J927" s="206"/>
      <c r="K927" s="207">
        <v>3.27</v>
      </c>
      <c r="L927" s="207"/>
    </row>
    <row r="928" spans="1:12" ht="15.4" customHeight="1">
      <c r="A928" s="74"/>
      <c r="B928" s="205" t="s">
        <v>721</v>
      </c>
      <c r="C928" s="205"/>
      <c r="D928" s="205"/>
      <c r="E928" s="76">
        <v>0.4</v>
      </c>
      <c r="F928" s="36" t="s">
        <v>581</v>
      </c>
      <c r="G928" s="205" t="s">
        <v>722</v>
      </c>
      <c r="H928" s="205"/>
      <c r="I928" s="206">
        <v>12.1</v>
      </c>
      <c r="J928" s="206"/>
      <c r="K928" s="210">
        <v>4.84</v>
      </c>
      <c r="L928" s="210"/>
    </row>
    <row r="929" spans="1:12" ht="22.15" customHeight="1">
      <c r="A929" s="74"/>
      <c r="B929" s="74"/>
      <c r="C929" s="74"/>
      <c r="D929" s="74"/>
      <c r="E929" s="74"/>
      <c r="F929" s="74"/>
      <c r="G929" s="208" t="s">
        <v>761</v>
      </c>
      <c r="H929" s="208"/>
      <c r="I929" s="208"/>
      <c r="J929" s="209">
        <v>8.11</v>
      </c>
      <c r="K929" s="209"/>
      <c r="L929" s="209"/>
    </row>
    <row r="930" spans="1:12" ht="30.6" customHeight="1">
      <c r="A930" s="212" t="s">
        <v>1360</v>
      </c>
      <c r="B930" s="212"/>
      <c r="C930" s="212"/>
      <c r="D930" s="212"/>
      <c r="E930" s="212"/>
      <c r="F930" s="212"/>
      <c r="G930" s="212"/>
      <c r="H930" s="74"/>
      <c r="I930" s="74"/>
      <c r="J930" s="75"/>
      <c r="K930" s="75"/>
      <c r="L930" s="75"/>
    </row>
    <row r="931" spans="1:12" ht="21.4" customHeight="1">
      <c r="A931" s="205" t="s">
        <v>1361</v>
      </c>
      <c r="B931" s="205"/>
      <c r="C931" s="36" t="s">
        <v>490</v>
      </c>
      <c r="D931" s="35" t="s">
        <v>117</v>
      </c>
      <c r="E931" s="211" t="s">
        <v>491</v>
      </c>
      <c r="F931" s="211"/>
      <c r="G931" s="211"/>
      <c r="H931" s="211"/>
      <c r="I931" s="211"/>
      <c r="J931" s="211"/>
      <c r="K931" s="75"/>
      <c r="L931" s="75"/>
    </row>
    <row r="932" spans="1:12" ht="15.4" customHeight="1">
      <c r="A932" s="74"/>
      <c r="B932" s="205" t="s">
        <v>1362</v>
      </c>
      <c r="C932" s="205"/>
      <c r="D932" s="205"/>
      <c r="E932" s="76">
        <v>3.2000000000000002E-3</v>
      </c>
      <c r="F932" s="36" t="s">
        <v>99</v>
      </c>
      <c r="G932" s="205" t="s">
        <v>1363</v>
      </c>
      <c r="H932" s="205"/>
      <c r="I932" s="206">
        <v>3446.12</v>
      </c>
      <c r="J932" s="206"/>
      <c r="K932" s="207">
        <v>11.03</v>
      </c>
      <c r="L932" s="207"/>
    </row>
    <row r="933" spans="1:12" ht="17.45" customHeight="1">
      <c r="A933" s="74"/>
      <c r="B933" s="205" t="s">
        <v>748</v>
      </c>
      <c r="C933" s="205"/>
      <c r="D933" s="205"/>
      <c r="E933" s="76">
        <v>0.29199999999999998</v>
      </c>
      <c r="F933" s="36" t="s">
        <v>581</v>
      </c>
      <c r="G933" s="205" t="s">
        <v>749</v>
      </c>
      <c r="H933" s="205"/>
      <c r="I933" s="206">
        <v>15.41</v>
      </c>
      <c r="J933" s="206"/>
      <c r="K933" s="207">
        <v>4.5</v>
      </c>
      <c r="L933" s="207"/>
    </row>
    <row r="934" spans="1:12" ht="31.7" customHeight="1">
      <c r="A934" s="74"/>
      <c r="B934" s="205" t="s">
        <v>721</v>
      </c>
      <c r="C934" s="205"/>
      <c r="D934" s="205"/>
      <c r="E934" s="76">
        <v>0.14599999999999999</v>
      </c>
      <c r="F934" s="36" t="s">
        <v>581</v>
      </c>
      <c r="G934" s="205" t="s">
        <v>722</v>
      </c>
      <c r="H934" s="205"/>
      <c r="I934" s="206">
        <v>12.1</v>
      </c>
      <c r="J934" s="206"/>
      <c r="K934" s="210">
        <v>1.77</v>
      </c>
      <c r="L934" s="210"/>
    </row>
    <row r="935" spans="1:12" ht="39.75" customHeight="1">
      <c r="A935" s="74"/>
      <c r="B935" s="74"/>
      <c r="C935" s="74"/>
      <c r="D935" s="74"/>
      <c r="E935" s="74"/>
      <c r="F935" s="74"/>
      <c r="G935" s="208" t="s">
        <v>761</v>
      </c>
      <c r="H935" s="208"/>
      <c r="I935" s="208"/>
      <c r="J935" s="209">
        <v>17.3</v>
      </c>
      <c r="K935" s="209"/>
      <c r="L935" s="209"/>
    </row>
    <row r="936" spans="1:12" ht="21.4" customHeight="1">
      <c r="A936" s="205" t="s">
        <v>1364</v>
      </c>
      <c r="B936" s="205"/>
      <c r="C936" s="36" t="s">
        <v>493</v>
      </c>
      <c r="D936" s="35" t="s">
        <v>117</v>
      </c>
      <c r="E936" s="211" t="s">
        <v>494</v>
      </c>
      <c r="F936" s="211"/>
      <c r="G936" s="211"/>
      <c r="H936" s="211"/>
      <c r="I936" s="211"/>
      <c r="J936" s="211"/>
      <c r="K936" s="75"/>
      <c r="L936" s="75"/>
    </row>
    <row r="937" spans="1:12" ht="21.4" customHeight="1">
      <c r="A937" s="74"/>
      <c r="B937" s="205" t="s">
        <v>1365</v>
      </c>
      <c r="C937" s="205"/>
      <c r="D937" s="205"/>
      <c r="E937" s="76">
        <v>4.1999999999999997E-3</v>
      </c>
      <c r="F937" s="36" t="s">
        <v>99</v>
      </c>
      <c r="G937" s="205" t="s">
        <v>1366</v>
      </c>
      <c r="H937" s="205"/>
      <c r="I937" s="206">
        <v>321.06</v>
      </c>
      <c r="J937" s="206"/>
      <c r="K937" s="207">
        <v>1.35</v>
      </c>
      <c r="L937" s="207"/>
    </row>
    <row r="938" spans="1:12" ht="15.4" customHeight="1">
      <c r="A938" s="74"/>
      <c r="B938" s="205" t="s">
        <v>748</v>
      </c>
      <c r="C938" s="205"/>
      <c r="D938" s="205"/>
      <c r="E938" s="76">
        <v>7.0000000000000007E-2</v>
      </c>
      <c r="F938" s="36" t="s">
        <v>581</v>
      </c>
      <c r="G938" s="205" t="s">
        <v>749</v>
      </c>
      <c r="H938" s="205"/>
      <c r="I938" s="206">
        <v>15.41</v>
      </c>
      <c r="J938" s="206"/>
      <c r="K938" s="207">
        <v>1.08</v>
      </c>
      <c r="L938" s="207"/>
    </row>
    <row r="939" spans="1:12" ht="31.7" customHeight="1">
      <c r="A939" s="74"/>
      <c r="B939" s="205" t="s">
        <v>721</v>
      </c>
      <c r="C939" s="205"/>
      <c r="D939" s="205"/>
      <c r="E939" s="76">
        <v>7.0000000000000001E-3</v>
      </c>
      <c r="F939" s="36" t="s">
        <v>581</v>
      </c>
      <c r="G939" s="205" t="s">
        <v>722</v>
      </c>
      <c r="H939" s="205"/>
      <c r="I939" s="206">
        <v>12.1</v>
      </c>
      <c r="J939" s="206"/>
      <c r="K939" s="210">
        <v>0.08</v>
      </c>
      <c r="L939" s="210"/>
    </row>
    <row r="940" spans="1:12" ht="39.75" customHeight="1">
      <c r="A940" s="74"/>
      <c r="B940" s="74"/>
      <c r="C940" s="74"/>
      <c r="D940" s="74"/>
      <c r="E940" s="74"/>
      <c r="F940" s="74"/>
      <c r="G940" s="208" t="s">
        <v>761</v>
      </c>
      <c r="H940" s="208"/>
      <c r="I940" s="208"/>
      <c r="J940" s="209">
        <v>2.5099999999999998</v>
      </c>
      <c r="K940" s="209"/>
      <c r="L940" s="209"/>
    </row>
    <row r="941" spans="1:12" ht="21.4" customHeight="1">
      <c r="A941" s="205" t="s">
        <v>1367</v>
      </c>
      <c r="B941" s="205"/>
      <c r="C941" s="36" t="s">
        <v>496</v>
      </c>
      <c r="D941" s="35" t="s">
        <v>117</v>
      </c>
      <c r="E941" s="211" t="s">
        <v>497</v>
      </c>
      <c r="F941" s="211"/>
      <c r="G941" s="211"/>
      <c r="H941" s="211"/>
      <c r="I941" s="211"/>
      <c r="J941" s="211"/>
      <c r="K941" s="75"/>
      <c r="L941" s="75"/>
    </row>
    <row r="942" spans="1:12" ht="21.4" customHeight="1">
      <c r="A942" s="74"/>
      <c r="B942" s="205" t="s">
        <v>1365</v>
      </c>
      <c r="C942" s="205"/>
      <c r="D942" s="205"/>
      <c r="E942" s="76">
        <v>4.1999999999999997E-3</v>
      </c>
      <c r="F942" s="36" t="s">
        <v>99</v>
      </c>
      <c r="G942" s="205" t="s">
        <v>1366</v>
      </c>
      <c r="H942" s="205"/>
      <c r="I942" s="206">
        <v>321.06</v>
      </c>
      <c r="J942" s="206"/>
      <c r="K942" s="207">
        <v>1.35</v>
      </c>
      <c r="L942" s="207"/>
    </row>
    <row r="943" spans="1:12" ht="15.4" customHeight="1">
      <c r="A943" s="74"/>
      <c r="B943" s="205" t="s">
        <v>748</v>
      </c>
      <c r="C943" s="205"/>
      <c r="D943" s="205"/>
      <c r="E943" s="76">
        <v>0.124</v>
      </c>
      <c r="F943" s="36" t="s">
        <v>581</v>
      </c>
      <c r="G943" s="205" t="s">
        <v>749</v>
      </c>
      <c r="H943" s="205"/>
      <c r="I943" s="206">
        <v>15.41</v>
      </c>
      <c r="J943" s="206"/>
      <c r="K943" s="207">
        <v>1.91</v>
      </c>
      <c r="L943" s="207"/>
    </row>
    <row r="944" spans="1:12" ht="31.7" customHeight="1">
      <c r="A944" s="74"/>
      <c r="B944" s="205" t="s">
        <v>721</v>
      </c>
      <c r="C944" s="205"/>
      <c r="D944" s="205"/>
      <c r="E944" s="76">
        <v>6.2E-2</v>
      </c>
      <c r="F944" s="36" t="s">
        <v>581</v>
      </c>
      <c r="G944" s="205" t="s">
        <v>722</v>
      </c>
      <c r="H944" s="205"/>
      <c r="I944" s="206">
        <v>12.1</v>
      </c>
      <c r="J944" s="206"/>
      <c r="K944" s="210">
        <v>0.75</v>
      </c>
      <c r="L944" s="210"/>
    </row>
    <row r="945" spans="1:12" ht="39.75" customHeight="1">
      <c r="A945" s="74"/>
      <c r="B945" s="74"/>
      <c r="C945" s="74"/>
      <c r="D945" s="74"/>
      <c r="E945" s="74"/>
      <c r="F945" s="74"/>
      <c r="G945" s="208" t="s">
        <v>761</v>
      </c>
      <c r="H945" s="208"/>
      <c r="I945" s="208"/>
      <c r="J945" s="209">
        <v>4.01</v>
      </c>
      <c r="K945" s="209"/>
      <c r="L945" s="209"/>
    </row>
    <row r="946" spans="1:12" ht="21.4" customHeight="1">
      <c r="A946" s="205" t="s">
        <v>1368</v>
      </c>
      <c r="B946" s="205"/>
      <c r="C946" s="36" t="s">
        <v>499</v>
      </c>
      <c r="D946" s="35" t="s">
        <v>117</v>
      </c>
      <c r="E946" s="211" t="s">
        <v>500</v>
      </c>
      <c r="F946" s="211"/>
      <c r="G946" s="211"/>
      <c r="H946" s="211"/>
      <c r="I946" s="211"/>
      <c r="J946" s="211"/>
      <c r="K946" s="75"/>
      <c r="L946" s="75"/>
    </row>
    <row r="947" spans="1:12" ht="21.4" customHeight="1">
      <c r="A947" s="74"/>
      <c r="B947" s="205" t="s">
        <v>1365</v>
      </c>
      <c r="C947" s="205"/>
      <c r="D947" s="205"/>
      <c r="E947" s="76">
        <v>4.1999999999999997E-3</v>
      </c>
      <c r="F947" s="36" t="s">
        <v>99</v>
      </c>
      <c r="G947" s="205" t="s">
        <v>1366</v>
      </c>
      <c r="H947" s="205"/>
      <c r="I947" s="206">
        <v>321.06</v>
      </c>
      <c r="J947" s="206"/>
      <c r="K947" s="207">
        <v>1.35</v>
      </c>
      <c r="L947" s="207"/>
    </row>
    <row r="948" spans="1:12" ht="15.4" customHeight="1">
      <c r="A948" s="74"/>
      <c r="B948" s="205" t="s">
        <v>748</v>
      </c>
      <c r="C948" s="205"/>
      <c r="D948" s="205"/>
      <c r="E948" s="76">
        <v>0.183</v>
      </c>
      <c r="F948" s="36" t="s">
        <v>581</v>
      </c>
      <c r="G948" s="205" t="s">
        <v>749</v>
      </c>
      <c r="H948" s="205"/>
      <c r="I948" s="206">
        <v>15.41</v>
      </c>
      <c r="J948" s="206"/>
      <c r="K948" s="207">
        <v>2.82</v>
      </c>
      <c r="L948" s="207"/>
    </row>
    <row r="949" spans="1:12" ht="31.7" customHeight="1">
      <c r="A949" s="74"/>
      <c r="B949" s="205" t="s">
        <v>721</v>
      </c>
      <c r="C949" s="205"/>
      <c r="D949" s="205"/>
      <c r="E949" s="76">
        <v>9.0999999999999998E-2</v>
      </c>
      <c r="F949" s="36" t="s">
        <v>581</v>
      </c>
      <c r="G949" s="205" t="s">
        <v>722</v>
      </c>
      <c r="H949" s="205"/>
      <c r="I949" s="206">
        <v>12.1</v>
      </c>
      <c r="J949" s="206"/>
      <c r="K949" s="210">
        <v>1.1000000000000001</v>
      </c>
      <c r="L949" s="210"/>
    </row>
    <row r="950" spans="1:12" ht="39.75" customHeight="1">
      <c r="A950" s="74"/>
      <c r="B950" s="74"/>
      <c r="C950" s="74"/>
      <c r="D950" s="74"/>
      <c r="E950" s="74"/>
      <c r="F950" s="74"/>
      <c r="G950" s="208" t="s">
        <v>761</v>
      </c>
      <c r="H950" s="208"/>
      <c r="I950" s="208"/>
      <c r="J950" s="209">
        <v>5.27</v>
      </c>
      <c r="K950" s="209"/>
      <c r="L950" s="209"/>
    </row>
    <row r="951" spans="1:12" ht="21.4" customHeight="1">
      <c r="A951" s="205" t="s">
        <v>1369</v>
      </c>
      <c r="B951" s="205"/>
      <c r="C951" s="36" t="s">
        <v>502</v>
      </c>
      <c r="D951" s="35" t="s">
        <v>117</v>
      </c>
      <c r="E951" s="211" t="s">
        <v>503</v>
      </c>
      <c r="F951" s="211"/>
      <c r="G951" s="211"/>
      <c r="H951" s="211"/>
      <c r="I951" s="211"/>
      <c r="J951" s="211"/>
      <c r="K951" s="75"/>
      <c r="L951" s="75"/>
    </row>
    <row r="952" spans="1:12" ht="21.4" customHeight="1">
      <c r="A952" s="74"/>
      <c r="B952" s="205" t="s">
        <v>1370</v>
      </c>
      <c r="C952" s="205"/>
      <c r="D952" s="205"/>
      <c r="E952" s="76">
        <v>0.13880000000000001</v>
      </c>
      <c r="F952" s="36" t="s">
        <v>117</v>
      </c>
      <c r="G952" s="205" t="s">
        <v>1371</v>
      </c>
      <c r="H952" s="205"/>
      <c r="I952" s="206">
        <v>9.67</v>
      </c>
      <c r="J952" s="206"/>
      <c r="K952" s="207">
        <v>1.34</v>
      </c>
      <c r="L952" s="207"/>
    </row>
    <row r="953" spans="1:12" ht="15.4" customHeight="1">
      <c r="A953" s="74"/>
      <c r="B953" s="205" t="s">
        <v>1372</v>
      </c>
      <c r="C953" s="205"/>
      <c r="D953" s="205"/>
      <c r="E953" s="76">
        <v>4.2099999999999999E-2</v>
      </c>
      <c r="F953" s="36" t="s">
        <v>99</v>
      </c>
      <c r="G953" s="205" t="s">
        <v>1373</v>
      </c>
      <c r="H953" s="205"/>
      <c r="I953" s="206">
        <v>500.72</v>
      </c>
      <c r="J953" s="206"/>
      <c r="K953" s="207">
        <v>21.08</v>
      </c>
      <c r="L953" s="207"/>
    </row>
    <row r="954" spans="1:12" ht="31.7" customHeight="1">
      <c r="A954" s="74"/>
      <c r="B954" s="205" t="s">
        <v>748</v>
      </c>
      <c r="C954" s="205"/>
      <c r="D954" s="205"/>
      <c r="E954" s="76">
        <v>0.86</v>
      </c>
      <c r="F954" s="36" t="s">
        <v>581</v>
      </c>
      <c r="G954" s="205" t="s">
        <v>749</v>
      </c>
      <c r="H954" s="205"/>
      <c r="I954" s="206">
        <v>15.41</v>
      </c>
      <c r="J954" s="206"/>
      <c r="K954" s="207">
        <v>13.25</v>
      </c>
      <c r="L954" s="207"/>
    </row>
    <row r="955" spans="1:12" ht="39.75" customHeight="1">
      <c r="A955" s="74"/>
      <c r="B955" s="205" t="s">
        <v>721</v>
      </c>
      <c r="C955" s="205"/>
      <c r="D955" s="205"/>
      <c r="E955" s="76">
        <v>0.86</v>
      </c>
      <c r="F955" s="36" t="s">
        <v>581</v>
      </c>
      <c r="G955" s="205" t="s">
        <v>722</v>
      </c>
      <c r="H955" s="205"/>
      <c r="I955" s="206">
        <v>12.1</v>
      </c>
      <c r="J955" s="206"/>
      <c r="K955" s="210">
        <v>10.41</v>
      </c>
      <c r="L955" s="210"/>
    </row>
    <row r="956" spans="1:12" ht="49.15" customHeight="1">
      <c r="A956" s="74"/>
      <c r="B956" s="74"/>
      <c r="C956" s="74"/>
      <c r="D956" s="74"/>
      <c r="E956" s="74"/>
      <c r="F956" s="74"/>
      <c r="G956" s="208" t="s">
        <v>761</v>
      </c>
      <c r="H956" s="208"/>
      <c r="I956" s="208"/>
      <c r="J956" s="209">
        <v>46.08</v>
      </c>
      <c r="K956" s="209"/>
      <c r="L956" s="209"/>
    </row>
    <row r="957" spans="1:12" ht="21.4" customHeight="1">
      <c r="A957" s="205" t="s">
        <v>1374</v>
      </c>
      <c r="B957" s="205"/>
      <c r="C957" s="36" t="s">
        <v>505</v>
      </c>
      <c r="D957" s="35" t="s">
        <v>117</v>
      </c>
      <c r="E957" s="211" t="s">
        <v>506</v>
      </c>
      <c r="F957" s="211"/>
      <c r="G957" s="211"/>
      <c r="H957" s="211"/>
      <c r="I957" s="211"/>
      <c r="J957" s="211"/>
      <c r="K957" s="75"/>
      <c r="L957" s="75"/>
    </row>
    <row r="958" spans="1:12" ht="21.4" customHeight="1">
      <c r="A958" s="74"/>
      <c r="B958" s="205" t="s">
        <v>912</v>
      </c>
      <c r="C958" s="205"/>
      <c r="D958" s="205"/>
      <c r="E958" s="76">
        <v>3.7600000000000001E-2</v>
      </c>
      <c r="F958" s="36" t="s">
        <v>99</v>
      </c>
      <c r="G958" s="205" t="s">
        <v>913</v>
      </c>
      <c r="H958" s="205"/>
      <c r="I958" s="206">
        <v>441.77</v>
      </c>
      <c r="J958" s="206"/>
      <c r="K958" s="207">
        <v>16.61</v>
      </c>
      <c r="L958" s="207"/>
    </row>
    <row r="959" spans="1:12" ht="15.4" customHeight="1">
      <c r="A959" s="74"/>
      <c r="B959" s="205" t="s">
        <v>748</v>
      </c>
      <c r="C959" s="205"/>
      <c r="D959" s="205"/>
      <c r="E959" s="76">
        <v>0.47</v>
      </c>
      <c r="F959" s="36" t="s">
        <v>581</v>
      </c>
      <c r="G959" s="205" t="s">
        <v>749</v>
      </c>
      <c r="H959" s="205"/>
      <c r="I959" s="206">
        <v>15.41</v>
      </c>
      <c r="J959" s="206"/>
      <c r="K959" s="207">
        <v>7.24</v>
      </c>
      <c r="L959" s="207"/>
    </row>
    <row r="960" spans="1:12" ht="41.25" customHeight="1">
      <c r="A960" s="74"/>
      <c r="B960" s="205" t="s">
        <v>721</v>
      </c>
      <c r="C960" s="205"/>
      <c r="D960" s="205"/>
      <c r="E960" s="76">
        <v>0.17100000000000001</v>
      </c>
      <c r="F960" s="36" t="s">
        <v>581</v>
      </c>
      <c r="G960" s="205" t="s">
        <v>722</v>
      </c>
      <c r="H960" s="205"/>
      <c r="I960" s="206">
        <v>12.1</v>
      </c>
      <c r="J960" s="206"/>
      <c r="K960" s="210">
        <v>2.0699999999999998</v>
      </c>
      <c r="L960" s="210"/>
    </row>
    <row r="961" spans="1:12" ht="49.15" customHeight="1">
      <c r="A961" s="74"/>
      <c r="B961" s="74"/>
      <c r="C961" s="74"/>
      <c r="D961" s="74"/>
      <c r="E961" s="74"/>
      <c r="F961" s="74"/>
      <c r="G961" s="208" t="s">
        <v>761</v>
      </c>
      <c r="H961" s="208"/>
      <c r="I961" s="208"/>
      <c r="J961" s="209">
        <v>25.92</v>
      </c>
      <c r="K961" s="209"/>
      <c r="L961" s="209"/>
    </row>
    <row r="962" spans="1:12" ht="21.4" customHeight="1">
      <c r="A962" s="212" t="s">
        <v>1375</v>
      </c>
      <c r="B962" s="212"/>
      <c r="C962" s="212"/>
      <c r="D962" s="212"/>
      <c r="E962" s="212"/>
      <c r="F962" s="212"/>
      <c r="G962" s="212"/>
      <c r="H962" s="74"/>
      <c r="I962" s="74"/>
      <c r="J962" s="75"/>
      <c r="K962" s="75"/>
      <c r="L962" s="75"/>
    </row>
    <row r="963" spans="1:12" ht="21.4" customHeight="1">
      <c r="A963" s="205" t="s">
        <v>1376</v>
      </c>
      <c r="B963" s="205"/>
      <c r="C963" s="36" t="s">
        <v>509</v>
      </c>
      <c r="D963" s="35" t="s">
        <v>117</v>
      </c>
      <c r="E963" s="211" t="s">
        <v>510</v>
      </c>
      <c r="F963" s="211"/>
      <c r="G963" s="211"/>
      <c r="H963" s="211"/>
      <c r="I963" s="211"/>
      <c r="J963" s="211"/>
      <c r="K963" s="75"/>
      <c r="L963" s="75"/>
    </row>
    <row r="964" spans="1:12" ht="15.4" customHeight="1">
      <c r="A964" s="74"/>
      <c r="B964" s="205" t="s">
        <v>1377</v>
      </c>
      <c r="C964" s="205"/>
      <c r="D964" s="205"/>
      <c r="E964" s="76">
        <v>0.16</v>
      </c>
      <c r="F964" s="36" t="s">
        <v>820</v>
      </c>
      <c r="G964" s="205" t="s">
        <v>1378</v>
      </c>
      <c r="H964" s="205"/>
      <c r="I964" s="206">
        <v>5.55</v>
      </c>
      <c r="J964" s="206"/>
      <c r="K964" s="207">
        <v>0.89</v>
      </c>
      <c r="L964" s="207"/>
    </row>
    <row r="965" spans="1:12" ht="17.45" customHeight="1">
      <c r="A965" s="74"/>
      <c r="B965" s="205" t="s">
        <v>1379</v>
      </c>
      <c r="C965" s="205"/>
      <c r="D965" s="205"/>
      <c r="E965" s="76">
        <v>4.7E-2</v>
      </c>
      <c r="F965" s="36" t="s">
        <v>581</v>
      </c>
      <c r="G965" s="205" t="s">
        <v>1380</v>
      </c>
      <c r="H965" s="205"/>
      <c r="I965" s="206">
        <v>15.36</v>
      </c>
      <c r="J965" s="206"/>
      <c r="K965" s="207">
        <v>0.72</v>
      </c>
      <c r="L965" s="207"/>
    </row>
    <row r="966" spans="1:12" ht="31.7" customHeight="1">
      <c r="A966" s="74"/>
      <c r="B966" s="205" t="s">
        <v>721</v>
      </c>
      <c r="C966" s="205"/>
      <c r="D966" s="205"/>
      <c r="E966" s="76">
        <v>1.2E-2</v>
      </c>
      <c r="F966" s="36" t="s">
        <v>581</v>
      </c>
      <c r="G966" s="205" t="s">
        <v>722</v>
      </c>
      <c r="H966" s="205"/>
      <c r="I966" s="206">
        <v>12.1</v>
      </c>
      <c r="J966" s="206"/>
      <c r="K966" s="210">
        <v>0.15</v>
      </c>
      <c r="L966" s="210"/>
    </row>
    <row r="967" spans="1:12" ht="21.4" customHeight="1">
      <c r="A967" s="74"/>
      <c r="B967" s="74"/>
      <c r="C967" s="74"/>
      <c r="D967" s="74"/>
      <c r="E967" s="74"/>
      <c r="F967" s="74"/>
      <c r="G967" s="208" t="s">
        <v>761</v>
      </c>
      <c r="H967" s="208"/>
      <c r="I967" s="208"/>
      <c r="J967" s="209">
        <v>1.76</v>
      </c>
      <c r="K967" s="209"/>
      <c r="L967" s="209"/>
    </row>
    <row r="968" spans="1:12" ht="21.4" customHeight="1">
      <c r="A968" s="205" t="s">
        <v>1381</v>
      </c>
      <c r="B968" s="205"/>
      <c r="C968" s="36" t="s">
        <v>512</v>
      </c>
      <c r="D968" s="35" t="s">
        <v>117</v>
      </c>
      <c r="E968" s="211" t="s">
        <v>513</v>
      </c>
      <c r="F968" s="211"/>
      <c r="G968" s="211"/>
      <c r="H968" s="211"/>
      <c r="I968" s="211"/>
      <c r="J968" s="211"/>
      <c r="K968" s="75"/>
      <c r="L968" s="75"/>
    </row>
    <row r="969" spans="1:12" ht="21.4" customHeight="1">
      <c r="A969" s="74"/>
      <c r="B969" s="205" t="s">
        <v>1382</v>
      </c>
      <c r="C969" s="205"/>
      <c r="D969" s="205"/>
      <c r="E969" s="76">
        <v>1.9379999999999999</v>
      </c>
      <c r="F969" s="36" t="s">
        <v>157</v>
      </c>
      <c r="G969" s="205" t="s">
        <v>1383</v>
      </c>
      <c r="H969" s="205"/>
      <c r="I969" s="206">
        <v>5.13</v>
      </c>
      <c r="J969" s="206"/>
      <c r="K969" s="207">
        <v>9.94</v>
      </c>
      <c r="L969" s="207"/>
    </row>
    <row r="970" spans="1:12" ht="15.4" customHeight="1">
      <c r="A970" s="74"/>
      <c r="B970" s="205" t="s">
        <v>1379</v>
      </c>
      <c r="C970" s="205"/>
      <c r="D970" s="205"/>
      <c r="E970" s="76">
        <v>0.151</v>
      </c>
      <c r="F970" s="36" t="s">
        <v>581</v>
      </c>
      <c r="G970" s="205" t="s">
        <v>1380</v>
      </c>
      <c r="H970" s="205"/>
      <c r="I970" s="206">
        <v>15.36</v>
      </c>
      <c r="J970" s="206"/>
      <c r="K970" s="207">
        <v>2.3199999999999998</v>
      </c>
      <c r="L970" s="207"/>
    </row>
    <row r="971" spans="1:12" ht="31.7" customHeight="1">
      <c r="A971" s="74"/>
      <c r="B971" s="205" t="s">
        <v>721</v>
      </c>
      <c r="C971" s="205"/>
      <c r="D971" s="205"/>
      <c r="E971" s="76">
        <v>3.7999999999999999E-2</v>
      </c>
      <c r="F971" s="36" t="s">
        <v>581</v>
      </c>
      <c r="G971" s="205" t="s">
        <v>722</v>
      </c>
      <c r="H971" s="205"/>
      <c r="I971" s="206">
        <v>12.1</v>
      </c>
      <c r="J971" s="206"/>
      <c r="K971" s="210">
        <v>0.46</v>
      </c>
      <c r="L971" s="210"/>
    </row>
    <row r="972" spans="1:12" ht="21.4" customHeight="1">
      <c r="A972" s="74"/>
      <c r="B972" s="74"/>
      <c r="C972" s="74"/>
      <c r="D972" s="74"/>
      <c r="E972" s="74"/>
      <c r="F972" s="74"/>
      <c r="G972" s="208" t="s">
        <v>761</v>
      </c>
      <c r="H972" s="208"/>
      <c r="I972" s="208"/>
      <c r="J972" s="209">
        <v>12.72</v>
      </c>
      <c r="K972" s="209"/>
      <c r="L972" s="209"/>
    </row>
    <row r="973" spans="1:12" ht="21.4" customHeight="1">
      <c r="A973" s="205" t="s">
        <v>1384</v>
      </c>
      <c r="B973" s="205"/>
      <c r="C973" s="36" t="s">
        <v>515</v>
      </c>
      <c r="D973" s="35" t="s">
        <v>117</v>
      </c>
      <c r="E973" s="211" t="s">
        <v>516</v>
      </c>
      <c r="F973" s="211"/>
      <c r="G973" s="211"/>
      <c r="H973" s="211"/>
      <c r="I973" s="211"/>
      <c r="J973" s="211"/>
      <c r="K973" s="75"/>
      <c r="L973" s="75"/>
    </row>
    <row r="974" spans="1:12" ht="21.4" customHeight="1">
      <c r="A974" s="74"/>
      <c r="B974" s="205" t="s">
        <v>1385</v>
      </c>
      <c r="C974" s="205"/>
      <c r="D974" s="205"/>
      <c r="E974" s="76">
        <v>0.6</v>
      </c>
      <c r="F974" s="36" t="s">
        <v>56</v>
      </c>
      <c r="G974" s="205" t="s">
        <v>1386</v>
      </c>
      <c r="H974" s="205"/>
      <c r="I974" s="206">
        <v>1.61</v>
      </c>
      <c r="J974" s="206"/>
      <c r="K974" s="207">
        <v>0.97</v>
      </c>
      <c r="L974" s="207"/>
    </row>
    <row r="975" spans="1:12" ht="15.4" customHeight="1">
      <c r="A975" s="74"/>
      <c r="B975" s="205" t="s">
        <v>1387</v>
      </c>
      <c r="C975" s="205"/>
      <c r="D975" s="205"/>
      <c r="E975" s="76">
        <v>7.0000000000000007E-2</v>
      </c>
      <c r="F975" s="36" t="s">
        <v>820</v>
      </c>
      <c r="G975" s="205" t="s">
        <v>1388</v>
      </c>
      <c r="H975" s="205"/>
      <c r="I975" s="206">
        <v>12.7</v>
      </c>
      <c r="J975" s="206"/>
      <c r="K975" s="207">
        <v>0.89</v>
      </c>
      <c r="L975" s="207"/>
    </row>
    <row r="976" spans="1:12" ht="15.4" customHeight="1">
      <c r="A976" s="74"/>
      <c r="B976" s="205" t="s">
        <v>1389</v>
      </c>
      <c r="C976" s="205"/>
      <c r="D976" s="205"/>
      <c r="E976" s="76">
        <v>0.16</v>
      </c>
      <c r="F976" s="36" t="s">
        <v>820</v>
      </c>
      <c r="G976" s="205" t="s">
        <v>1390</v>
      </c>
      <c r="H976" s="205"/>
      <c r="I976" s="206">
        <v>20.149999999999999</v>
      </c>
      <c r="J976" s="206"/>
      <c r="K976" s="207">
        <v>3.22</v>
      </c>
      <c r="L976" s="207"/>
    </row>
    <row r="977" spans="1:12" ht="21.4" customHeight="1">
      <c r="A977" s="74"/>
      <c r="B977" s="205" t="s">
        <v>1379</v>
      </c>
      <c r="C977" s="205"/>
      <c r="D977" s="205"/>
      <c r="E977" s="76">
        <v>0.5</v>
      </c>
      <c r="F977" s="36" t="s">
        <v>581</v>
      </c>
      <c r="G977" s="205" t="s">
        <v>1380</v>
      </c>
      <c r="H977" s="205"/>
      <c r="I977" s="206">
        <v>15.36</v>
      </c>
      <c r="J977" s="206"/>
      <c r="K977" s="207">
        <v>7.68</v>
      </c>
      <c r="L977" s="207"/>
    </row>
    <row r="978" spans="1:12" ht="21.4" customHeight="1">
      <c r="A978" s="74"/>
      <c r="B978" s="205" t="s">
        <v>721</v>
      </c>
      <c r="C978" s="205"/>
      <c r="D978" s="205"/>
      <c r="E978" s="76">
        <v>0.5</v>
      </c>
      <c r="F978" s="36" t="s">
        <v>581</v>
      </c>
      <c r="G978" s="205" t="s">
        <v>722</v>
      </c>
      <c r="H978" s="205"/>
      <c r="I978" s="206">
        <v>12.1</v>
      </c>
      <c r="J978" s="206"/>
      <c r="K978" s="210">
        <v>6.05</v>
      </c>
      <c r="L978" s="210"/>
    </row>
    <row r="979" spans="1:12" ht="21.4" customHeight="1">
      <c r="A979" s="74"/>
      <c r="B979" s="74"/>
      <c r="C979" s="74"/>
      <c r="D979" s="74"/>
      <c r="E979" s="74"/>
      <c r="F979" s="74"/>
      <c r="G979" s="208" t="s">
        <v>761</v>
      </c>
      <c r="H979" s="208"/>
      <c r="I979" s="208"/>
      <c r="J979" s="209">
        <v>18.809999999999999</v>
      </c>
      <c r="K979" s="209"/>
      <c r="L979" s="209"/>
    </row>
    <row r="980" spans="1:12" ht="21.4" customHeight="1">
      <c r="A980" s="205" t="s">
        <v>1391</v>
      </c>
      <c r="B980" s="205"/>
      <c r="C980" s="36" t="s">
        <v>518</v>
      </c>
      <c r="D980" s="35" t="s">
        <v>117</v>
      </c>
      <c r="E980" s="211" t="s">
        <v>519</v>
      </c>
      <c r="F980" s="211"/>
      <c r="G980" s="211"/>
      <c r="H980" s="211"/>
      <c r="I980" s="211"/>
      <c r="J980" s="211"/>
      <c r="K980" s="75"/>
      <c r="L980" s="75"/>
    </row>
    <row r="981" spans="1:12" ht="21.4" customHeight="1">
      <c r="A981" s="74"/>
      <c r="B981" s="205" t="s">
        <v>1385</v>
      </c>
      <c r="C981" s="205"/>
      <c r="D981" s="205"/>
      <c r="E981" s="76">
        <v>0.55000000000000004</v>
      </c>
      <c r="F981" s="36" t="s">
        <v>56</v>
      </c>
      <c r="G981" s="205" t="s">
        <v>1386</v>
      </c>
      <c r="H981" s="205"/>
      <c r="I981" s="206">
        <v>1.61</v>
      </c>
      <c r="J981" s="206"/>
      <c r="K981" s="207">
        <v>0.89</v>
      </c>
      <c r="L981" s="207"/>
    </row>
    <row r="982" spans="1:12" ht="15.4" customHeight="1">
      <c r="A982" s="74"/>
      <c r="B982" s="205" t="s">
        <v>1392</v>
      </c>
      <c r="C982" s="205"/>
      <c r="D982" s="205"/>
      <c r="E982" s="76">
        <v>4.3999999999999997E-2</v>
      </c>
      <c r="F982" s="36" t="s">
        <v>820</v>
      </c>
      <c r="G982" s="205" t="s">
        <v>1393</v>
      </c>
      <c r="H982" s="205"/>
      <c r="I982" s="206">
        <v>34.15</v>
      </c>
      <c r="J982" s="206"/>
      <c r="K982" s="207">
        <v>1.5</v>
      </c>
      <c r="L982" s="207"/>
    </row>
    <row r="983" spans="1:12" ht="31.7" customHeight="1">
      <c r="A983" s="74"/>
      <c r="B983" s="205" t="s">
        <v>1389</v>
      </c>
      <c r="C983" s="205"/>
      <c r="D983" s="205"/>
      <c r="E983" s="76">
        <v>0.17599999999999999</v>
      </c>
      <c r="F983" s="36" t="s">
        <v>820</v>
      </c>
      <c r="G983" s="205" t="s">
        <v>1390</v>
      </c>
      <c r="H983" s="205"/>
      <c r="I983" s="206">
        <v>20.149999999999999</v>
      </c>
      <c r="J983" s="206"/>
      <c r="K983" s="207">
        <v>3.55</v>
      </c>
      <c r="L983" s="207"/>
    </row>
    <row r="984" spans="1:12" ht="21.4" customHeight="1">
      <c r="A984" s="74"/>
      <c r="B984" s="205" t="s">
        <v>1394</v>
      </c>
      <c r="C984" s="205"/>
      <c r="D984" s="205"/>
      <c r="E984" s="76">
        <v>0.13200000000000001</v>
      </c>
      <c r="F984" s="36" t="s">
        <v>820</v>
      </c>
      <c r="G984" s="205" t="s">
        <v>1395</v>
      </c>
      <c r="H984" s="205"/>
      <c r="I984" s="206">
        <v>18.47</v>
      </c>
      <c r="J984" s="206"/>
      <c r="K984" s="207">
        <v>2.44</v>
      </c>
      <c r="L984" s="207"/>
    </row>
    <row r="985" spans="1:12" ht="21.4" customHeight="1">
      <c r="A985" s="74"/>
      <c r="B985" s="205" t="s">
        <v>1379</v>
      </c>
      <c r="C985" s="205"/>
      <c r="D985" s="205"/>
      <c r="E985" s="76">
        <v>0.21</v>
      </c>
      <c r="F985" s="36" t="s">
        <v>581</v>
      </c>
      <c r="G985" s="205" t="s">
        <v>1380</v>
      </c>
      <c r="H985" s="205"/>
      <c r="I985" s="206">
        <v>15.36</v>
      </c>
      <c r="J985" s="206"/>
      <c r="K985" s="207">
        <v>3.23</v>
      </c>
      <c r="L985" s="207"/>
    </row>
    <row r="986" spans="1:12" ht="21.4" customHeight="1">
      <c r="A986" s="74"/>
      <c r="B986" s="205" t="s">
        <v>721</v>
      </c>
      <c r="C986" s="205"/>
      <c r="D986" s="205"/>
      <c r="E986" s="76">
        <v>0.11</v>
      </c>
      <c r="F986" s="36" t="s">
        <v>581</v>
      </c>
      <c r="G986" s="205" t="s">
        <v>722</v>
      </c>
      <c r="H986" s="205"/>
      <c r="I986" s="206">
        <v>12.1</v>
      </c>
      <c r="J986" s="206"/>
      <c r="K986" s="210">
        <v>1.33</v>
      </c>
      <c r="L986" s="210"/>
    </row>
    <row r="987" spans="1:12" ht="21.4" customHeight="1">
      <c r="A987" s="74"/>
      <c r="B987" s="74"/>
      <c r="C987" s="74"/>
      <c r="D987" s="74"/>
      <c r="E987" s="74"/>
      <c r="F987" s="74"/>
      <c r="G987" s="208" t="s">
        <v>761</v>
      </c>
      <c r="H987" s="208"/>
      <c r="I987" s="208"/>
      <c r="J987" s="209">
        <v>12.94</v>
      </c>
      <c r="K987" s="209"/>
      <c r="L987" s="209"/>
    </row>
    <row r="988" spans="1:12" ht="21.4" customHeight="1">
      <c r="A988" s="212" t="s">
        <v>1396</v>
      </c>
      <c r="B988" s="212"/>
      <c r="C988" s="212"/>
      <c r="D988" s="212"/>
      <c r="E988" s="212"/>
      <c r="F988" s="212"/>
      <c r="G988" s="212"/>
      <c r="H988" s="74"/>
      <c r="I988" s="74"/>
      <c r="J988" s="75"/>
      <c r="K988" s="75"/>
      <c r="L988" s="75"/>
    </row>
    <row r="989" spans="1:12" ht="21.4" customHeight="1">
      <c r="A989" s="205" t="s">
        <v>1397</v>
      </c>
      <c r="B989" s="205"/>
      <c r="C989" s="36" t="s">
        <v>522</v>
      </c>
      <c r="D989" s="35" t="s">
        <v>523</v>
      </c>
      <c r="E989" s="211" t="s">
        <v>524</v>
      </c>
      <c r="F989" s="211"/>
      <c r="G989" s="211"/>
      <c r="H989" s="211"/>
      <c r="I989" s="211"/>
      <c r="J989" s="211"/>
      <c r="K989" s="75"/>
      <c r="L989" s="75"/>
    </row>
    <row r="990" spans="1:12" ht="15.4" customHeight="1">
      <c r="A990" s="74"/>
      <c r="B990" s="205" t="s">
        <v>721</v>
      </c>
      <c r="C990" s="205"/>
      <c r="D990" s="205"/>
      <c r="E990" s="76">
        <v>220</v>
      </c>
      <c r="F990" s="36" t="s">
        <v>581</v>
      </c>
      <c r="G990" s="205" t="s">
        <v>722</v>
      </c>
      <c r="H990" s="205"/>
      <c r="I990" s="206">
        <v>12.1</v>
      </c>
      <c r="J990" s="206"/>
      <c r="K990" s="210">
        <v>2662</v>
      </c>
      <c r="L990" s="210"/>
    </row>
    <row r="991" spans="1:12" ht="17.45" customHeight="1">
      <c r="A991" s="74"/>
      <c r="B991" s="74"/>
      <c r="C991" s="74"/>
      <c r="D991" s="74"/>
      <c r="E991" s="74"/>
      <c r="F991" s="74"/>
      <c r="G991" s="208" t="s">
        <v>1398</v>
      </c>
      <c r="H991" s="208"/>
      <c r="I991" s="208"/>
      <c r="J991" s="209">
        <v>2662</v>
      </c>
      <c r="K991" s="209"/>
      <c r="L991" s="209"/>
    </row>
    <row r="992" spans="1:12" ht="15.4" customHeight="1">
      <c r="A992" s="205" t="s">
        <v>1399</v>
      </c>
      <c r="B992" s="205"/>
      <c r="C992" s="36" t="s">
        <v>526</v>
      </c>
      <c r="D992" s="35" t="s">
        <v>117</v>
      </c>
      <c r="E992" s="211" t="s">
        <v>527</v>
      </c>
      <c r="F992" s="211"/>
      <c r="G992" s="211"/>
      <c r="H992" s="211"/>
      <c r="I992" s="211"/>
      <c r="J992" s="211"/>
      <c r="K992" s="75"/>
      <c r="L992" s="75"/>
    </row>
    <row r="993" spans="1:12" ht="21.4" customHeight="1">
      <c r="A993" s="74"/>
      <c r="B993" s="205" t="s">
        <v>1400</v>
      </c>
      <c r="C993" s="205"/>
      <c r="D993" s="205"/>
      <c r="E993" s="76">
        <v>0.05</v>
      </c>
      <c r="F993" s="36" t="s">
        <v>820</v>
      </c>
      <c r="G993" s="205" t="s">
        <v>1401</v>
      </c>
      <c r="H993" s="205"/>
      <c r="I993" s="206">
        <v>3.16</v>
      </c>
      <c r="J993" s="206"/>
      <c r="K993" s="207">
        <v>0.16</v>
      </c>
      <c r="L993" s="207"/>
    </row>
    <row r="994" spans="1:12" ht="15.4" customHeight="1">
      <c r="A994" s="74"/>
      <c r="B994" s="205" t="s">
        <v>721</v>
      </c>
      <c r="C994" s="205"/>
      <c r="D994" s="205"/>
      <c r="E994" s="76">
        <v>0.14000000000000001</v>
      </c>
      <c r="F994" s="36" t="s">
        <v>581</v>
      </c>
      <c r="G994" s="205" t="s">
        <v>722</v>
      </c>
      <c r="H994" s="205"/>
      <c r="I994" s="206">
        <v>12.1</v>
      </c>
      <c r="J994" s="206"/>
      <c r="K994" s="210">
        <v>1.69</v>
      </c>
      <c r="L994" s="210"/>
    </row>
    <row r="995" spans="1:12" ht="15.4" customHeight="1">
      <c r="A995" s="74"/>
      <c r="B995" s="74"/>
      <c r="C995" s="74"/>
      <c r="D995" s="74"/>
      <c r="E995" s="74"/>
      <c r="F995" s="74"/>
      <c r="G995" s="208" t="s">
        <v>761</v>
      </c>
      <c r="H995" s="208"/>
      <c r="I995" s="208"/>
      <c r="J995" s="209">
        <v>1.85</v>
      </c>
      <c r="K995" s="209"/>
      <c r="L995" s="209"/>
    </row>
    <row r="996" spans="1:12" ht="21.4" customHeight="1">
      <c r="A996" s="212" t="s">
        <v>1402</v>
      </c>
      <c r="B996" s="212"/>
      <c r="C996" s="212"/>
      <c r="D996" s="212"/>
      <c r="E996" s="212"/>
      <c r="F996" s="212"/>
      <c r="G996" s="212"/>
      <c r="H996" s="74"/>
      <c r="I996" s="74"/>
      <c r="J996" s="75"/>
      <c r="K996" s="75"/>
      <c r="L996" s="75"/>
    </row>
    <row r="997" spans="1:12" ht="21.4" customHeight="1">
      <c r="A997" s="205" t="s">
        <v>1403</v>
      </c>
      <c r="B997" s="205"/>
      <c r="C997" s="36" t="s">
        <v>530</v>
      </c>
      <c r="D997" s="35" t="s">
        <v>117</v>
      </c>
      <c r="E997" s="211" t="s">
        <v>531</v>
      </c>
      <c r="F997" s="211"/>
      <c r="G997" s="211"/>
      <c r="H997" s="211"/>
      <c r="I997" s="211"/>
      <c r="J997" s="211"/>
      <c r="K997" s="75"/>
      <c r="L997" s="75"/>
    </row>
    <row r="998" spans="1:12" ht="15.4" customHeight="1">
      <c r="A998" s="74"/>
      <c r="B998" s="205" t="s">
        <v>1404</v>
      </c>
      <c r="C998" s="205"/>
      <c r="D998" s="205"/>
      <c r="E998" s="76">
        <v>1</v>
      </c>
      <c r="F998" s="36" t="s">
        <v>117</v>
      </c>
      <c r="G998" s="205" t="s">
        <v>1405</v>
      </c>
      <c r="H998" s="205"/>
      <c r="I998" s="206">
        <v>5.53</v>
      </c>
      <c r="J998" s="206"/>
      <c r="K998" s="207">
        <v>5.53</v>
      </c>
      <c r="L998" s="207"/>
    </row>
    <row r="999" spans="1:12" ht="17.45" customHeight="1">
      <c r="A999" s="74"/>
      <c r="B999" s="205" t="s">
        <v>721</v>
      </c>
      <c r="C999" s="205"/>
      <c r="D999" s="205"/>
      <c r="E999" s="76">
        <v>0.15640000000000001</v>
      </c>
      <c r="F999" s="36" t="s">
        <v>581</v>
      </c>
      <c r="G999" s="205" t="s">
        <v>722</v>
      </c>
      <c r="H999" s="205"/>
      <c r="I999" s="206">
        <v>12.1</v>
      </c>
      <c r="J999" s="206"/>
      <c r="K999" s="207">
        <v>1.89</v>
      </c>
      <c r="L999" s="207"/>
    </row>
    <row r="1000" spans="1:12" ht="15.4" customHeight="1">
      <c r="A1000" s="74"/>
      <c r="B1000" s="205" t="s">
        <v>1406</v>
      </c>
      <c r="C1000" s="205"/>
      <c r="D1000" s="205"/>
      <c r="E1000" s="76">
        <v>3.9100000000000003E-2</v>
      </c>
      <c r="F1000" s="36" t="s">
        <v>581</v>
      </c>
      <c r="G1000" s="205" t="s">
        <v>1407</v>
      </c>
      <c r="H1000" s="205"/>
      <c r="I1000" s="206">
        <v>14.9</v>
      </c>
      <c r="J1000" s="206"/>
      <c r="K1000" s="210">
        <v>0.57999999999999996</v>
      </c>
      <c r="L1000" s="210"/>
    </row>
    <row r="1001" spans="1:12" ht="21.4" customHeight="1">
      <c r="A1001" s="74"/>
      <c r="B1001" s="74"/>
      <c r="C1001" s="74"/>
      <c r="D1001" s="74"/>
      <c r="E1001" s="74"/>
      <c r="F1001" s="74"/>
      <c r="G1001" s="208" t="s">
        <v>761</v>
      </c>
      <c r="H1001" s="208"/>
      <c r="I1001" s="208"/>
      <c r="J1001" s="209">
        <v>8</v>
      </c>
      <c r="K1001" s="209"/>
      <c r="L1001" s="209"/>
    </row>
    <row r="1002" spans="1:12" ht="21.4" customHeight="1">
      <c r="A1002" s="205" t="s">
        <v>1408</v>
      </c>
      <c r="B1002" s="205"/>
      <c r="C1002" s="36" t="s">
        <v>533</v>
      </c>
      <c r="D1002" s="35" t="s">
        <v>86</v>
      </c>
      <c r="E1002" s="211" t="s">
        <v>534</v>
      </c>
      <c r="F1002" s="211"/>
      <c r="G1002" s="211"/>
      <c r="H1002" s="211"/>
      <c r="I1002" s="211"/>
      <c r="J1002" s="211"/>
      <c r="K1002" s="75"/>
      <c r="L1002" s="75"/>
    </row>
    <row r="1003" spans="1:12" ht="21.4" customHeight="1">
      <c r="A1003" s="74"/>
      <c r="B1003" s="205" t="s">
        <v>804</v>
      </c>
      <c r="C1003" s="205"/>
      <c r="D1003" s="205"/>
      <c r="E1003" s="76">
        <v>7.0000000000000001E-3</v>
      </c>
      <c r="F1003" s="36" t="s">
        <v>99</v>
      </c>
      <c r="G1003" s="205" t="s">
        <v>805</v>
      </c>
      <c r="H1003" s="205"/>
      <c r="I1003" s="206">
        <v>63.28</v>
      </c>
      <c r="J1003" s="206"/>
      <c r="K1003" s="207">
        <v>0.44</v>
      </c>
      <c r="L1003" s="207"/>
    </row>
    <row r="1004" spans="1:12" ht="15.4" customHeight="1">
      <c r="A1004" s="74"/>
      <c r="B1004" s="205" t="s">
        <v>1409</v>
      </c>
      <c r="C1004" s="205"/>
      <c r="D1004" s="205"/>
      <c r="E1004" s="76">
        <v>1.0049999999999999</v>
      </c>
      <c r="F1004" s="36" t="s">
        <v>86</v>
      </c>
      <c r="G1004" s="205" t="s">
        <v>1410</v>
      </c>
      <c r="H1004" s="205"/>
      <c r="I1004" s="206">
        <v>15.5</v>
      </c>
      <c r="J1004" s="206"/>
      <c r="K1004" s="207">
        <v>15.58</v>
      </c>
      <c r="L1004" s="207"/>
    </row>
    <row r="1005" spans="1:12" ht="41.25" customHeight="1">
      <c r="A1005" s="74"/>
      <c r="B1005" s="205" t="s">
        <v>748</v>
      </c>
      <c r="C1005" s="205"/>
      <c r="D1005" s="205"/>
      <c r="E1005" s="76">
        <v>0.36</v>
      </c>
      <c r="F1005" s="36" t="s">
        <v>581</v>
      </c>
      <c r="G1005" s="205" t="s">
        <v>749</v>
      </c>
      <c r="H1005" s="205"/>
      <c r="I1005" s="206">
        <v>15.41</v>
      </c>
      <c r="J1005" s="206"/>
      <c r="K1005" s="207">
        <v>5.55</v>
      </c>
      <c r="L1005" s="207"/>
    </row>
    <row r="1006" spans="1:12" ht="30.6" customHeight="1">
      <c r="A1006" s="74"/>
      <c r="B1006" s="205" t="s">
        <v>721</v>
      </c>
      <c r="C1006" s="205"/>
      <c r="D1006" s="205"/>
      <c r="E1006" s="76">
        <v>0.36</v>
      </c>
      <c r="F1006" s="36" t="s">
        <v>581</v>
      </c>
      <c r="G1006" s="205" t="s">
        <v>722</v>
      </c>
      <c r="H1006" s="205"/>
      <c r="I1006" s="206">
        <v>12.1</v>
      </c>
      <c r="J1006" s="206"/>
      <c r="K1006" s="207">
        <v>4.3600000000000003</v>
      </c>
      <c r="L1006" s="207"/>
    </row>
    <row r="1007" spans="1:12" ht="30.6" customHeight="1">
      <c r="A1007" s="74"/>
      <c r="B1007" s="205" t="s">
        <v>1282</v>
      </c>
      <c r="C1007" s="205"/>
      <c r="D1007" s="205"/>
      <c r="E1007" s="76">
        <v>1E-3</v>
      </c>
      <c r="F1007" s="36" t="s">
        <v>99</v>
      </c>
      <c r="G1007" s="205" t="s">
        <v>1283</v>
      </c>
      <c r="H1007" s="205"/>
      <c r="I1007" s="206">
        <v>387.3</v>
      </c>
      <c r="J1007" s="206"/>
      <c r="K1007" s="210">
        <v>0.39</v>
      </c>
      <c r="L1007" s="210"/>
    </row>
    <row r="1008" spans="1:12" ht="21.4" customHeight="1">
      <c r="A1008" s="74"/>
      <c r="B1008" s="74"/>
      <c r="C1008" s="74"/>
      <c r="D1008" s="74"/>
      <c r="E1008" s="74"/>
      <c r="F1008" s="74"/>
      <c r="G1008" s="208" t="s">
        <v>725</v>
      </c>
      <c r="H1008" s="208"/>
      <c r="I1008" s="208"/>
      <c r="J1008" s="209">
        <v>26.32</v>
      </c>
      <c r="K1008" s="209"/>
      <c r="L1008" s="209"/>
    </row>
    <row r="1009" spans="1:12" ht="21.4" customHeight="1">
      <c r="A1009" s="205" t="s">
        <v>1411</v>
      </c>
      <c r="B1009" s="205"/>
      <c r="C1009" s="36" t="s">
        <v>536</v>
      </c>
      <c r="D1009" s="35" t="s">
        <v>86</v>
      </c>
      <c r="E1009" s="211" t="s">
        <v>537</v>
      </c>
      <c r="F1009" s="211"/>
      <c r="G1009" s="211"/>
      <c r="H1009" s="211"/>
      <c r="I1009" s="211"/>
      <c r="J1009" s="211"/>
      <c r="K1009" s="75"/>
      <c r="L1009" s="75"/>
    </row>
    <row r="1010" spans="1:12" ht="30.6" customHeight="1">
      <c r="A1010" s="74"/>
      <c r="B1010" s="205" t="s">
        <v>1412</v>
      </c>
      <c r="C1010" s="205"/>
      <c r="D1010" s="205"/>
      <c r="E1010" s="76">
        <v>0.02</v>
      </c>
      <c r="F1010" s="36" t="s">
        <v>99</v>
      </c>
      <c r="G1010" s="205" t="s">
        <v>1413</v>
      </c>
      <c r="H1010" s="205"/>
      <c r="I1010" s="206">
        <v>270.19</v>
      </c>
      <c r="J1010" s="206"/>
      <c r="K1010" s="207">
        <v>5.4</v>
      </c>
      <c r="L1010" s="207"/>
    </row>
    <row r="1011" spans="1:12" ht="15.4" customHeight="1">
      <c r="A1011" s="74"/>
      <c r="B1011" s="205" t="s">
        <v>188</v>
      </c>
      <c r="C1011" s="205"/>
      <c r="D1011" s="205"/>
      <c r="E1011" s="76">
        <v>0.2</v>
      </c>
      <c r="F1011" s="36" t="s">
        <v>117</v>
      </c>
      <c r="G1011" s="205" t="s">
        <v>189</v>
      </c>
      <c r="H1011" s="205"/>
      <c r="I1011" s="206">
        <v>33.72</v>
      </c>
      <c r="J1011" s="206"/>
      <c r="K1011" s="207">
        <v>6.74</v>
      </c>
      <c r="L1011" s="207"/>
    </row>
    <row r="1012" spans="1:12" ht="22.15" customHeight="1">
      <c r="A1012" s="74"/>
      <c r="B1012" s="205" t="s">
        <v>1414</v>
      </c>
      <c r="C1012" s="205"/>
      <c r="D1012" s="205"/>
      <c r="E1012" s="76">
        <v>0.02</v>
      </c>
      <c r="F1012" s="36" t="s">
        <v>56</v>
      </c>
      <c r="G1012" s="205" t="s">
        <v>1415</v>
      </c>
      <c r="H1012" s="205"/>
      <c r="I1012" s="206">
        <v>526.67999999999995</v>
      </c>
      <c r="J1012" s="206"/>
      <c r="K1012" s="207">
        <v>10.53</v>
      </c>
      <c r="L1012" s="207"/>
    </row>
    <row r="1013" spans="1:12" ht="39.75" customHeight="1">
      <c r="A1013" s="74"/>
      <c r="B1013" s="205" t="s">
        <v>213</v>
      </c>
      <c r="C1013" s="205"/>
      <c r="D1013" s="205"/>
      <c r="E1013" s="76">
        <v>1</v>
      </c>
      <c r="F1013" s="36" t="s">
        <v>117</v>
      </c>
      <c r="G1013" s="205" t="s">
        <v>214</v>
      </c>
      <c r="H1013" s="205"/>
      <c r="I1013" s="206">
        <v>53.28</v>
      </c>
      <c r="J1013" s="206"/>
      <c r="K1013" s="207">
        <v>53.28</v>
      </c>
      <c r="L1013" s="207"/>
    </row>
    <row r="1014" spans="1:12" ht="30.6" customHeight="1">
      <c r="A1014" s="74"/>
      <c r="B1014" s="205" t="s">
        <v>1416</v>
      </c>
      <c r="C1014" s="205"/>
      <c r="D1014" s="205"/>
      <c r="E1014" s="76">
        <v>2</v>
      </c>
      <c r="F1014" s="36" t="s">
        <v>117</v>
      </c>
      <c r="G1014" s="205" t="s">
        <v>1417</v>
      </c>
      <c r="H1014" s="205"/>
      <c r="I1014" s="206">
        <v>4.29</v>
      </c>
      <c r="J1014" s="206"/>
      <c r="K1014" s="207">
        <v>8.58</v>
      </c>
      <c r="L1014" s="207"/>
    </row>
    <row r="1015" spans="1:12" ht="21.4" customHeight="1">
      <c r="A1015" s="74"/>
      <c r="B1015" s="205" t="s">
        <v>1418</v>
      </c>
      <c r="C1015" s="205"/>
      <c r="D1015" s="205"/>
      <c r="E1015" s="76">
        <v>0.8</v>
      </c>
      <c r="F1015" s="36" t="s">
        <v>117</v>
      </c>
      <c r="G1015" s="205" t="s">
        <v>1419</v>
      </c>
      <c r="H1015" s="205"/>
      <c r="I1015" s="206">
        <v>28.14</v>
      </c>
      <c r="J1015" s="206"/>
      <c r="K1015" s="210">
        <v>22.51</v>
      </c>
      <c r="L1015" s="210"/>
    </row>
    <row r="1016" spans="1:12" ht="67.5" customHeight="1">
      <c r="A1016" s="74"/>
      <c r="B1016" s="74"/>
      <c r="C1016" s="74"/>
      <c r="D1016" s="74"/>
      <c r="E1016" s="74"/>
      <c r="F1016" s="74"/>
      <c r="G1016" s="208" t="s">
        <v>725</v>
      </c>
      <c r="H1016" s="208"/>
      <c r="I1016" s="208"/>
      <c r="J1016" s="209">
        <v>107.04</v>
      </c>
      <c r="K1016" s="209"/>
      <c r="L1016" s="209"/>
    </row>
    <row r="1017" spans="1:12" ht="58.35" customHeight="1">
      <c r="A1017" s="212" t="s">
        <v>1420</v>
      </c>
      <c r="B1017" s="212"/>
      <c r="C1017" s="212"/>
      <c r="D1017" s="212"/>
      <c r="E1017" s="212"/>
      <c r="F1017" s="212"/>
      <c r="G1017" s="212"/>
      <c r="H1017" s="74"/>
      <c r="I1017" s="74"/>
      <c r="J1017" s="75"/>
      <c r="K1017" s="75"/>
      <c r="L1017" s="75"/>
    </row>
    <row r="1018" spans="1:12" ht="58.35" customHeight="1">
      <c r="A1018" s="208" t="s">
        <v>1421</v>
      </c>
      <c r="B1018" s="208"/>
      <c r="C1018" s="208"/>
      <c r="D1018" s="208"/>
      <c r="E1018" s="208"/>
      <c r="F1018" s="208"/>
      <c r="G1018" s="208"/>
      <c r="H1018" s="74"/>
      <c r="I1018" s="74"/>
      <c r="J1018" s="75"/>
      <c r="K1018" s="75"/>
      <c r="L1018" s="75"/>
    </row>
    <row r="1019" spans="1:12" ht="15.4" customHeight="1">
      <c r="A1019" s="205" t="s">
        <v>1422</v>
      </c>
      <c r="B1019" s="205"/>
      <c r="C1019" s="36" t="s">
        <v>541</v>
      </c>
      <c r="D1019" s="35" t="s">
        <v>117</v>
      </c>
      <c r="E1019" s="211" t="s">
        <v>542</v>
      </c>
      <c r="F1019" s="211"/>
      <c r="G1019" s="211"/>
      <c r="H1019" s="211"/>
      <c r="I1019" s="211"/>
      <c r="J1019" s="211"/>
      <c r="K1019" s="75"/>
      <c r="L1019" s="75"/>
    </row>
    <row r="1020" spans="1:12" ht="17.45" customHeight="1">
      <c r="A1020" s="74"/>
      <c r="B1020" s="205" t="s">
        <v>1423</v>
      </c>
      <c r="C1020" s="205"/>
      <c r="D1020" s="205"/>
      <c r="E1020" s="76">
        <v>1</v>
      </c>
      <c r="F1020" s="36" t="s">
        <v>86</v>
      </c>
      <c r="G1020" s="205" t="s">
        <v>1424</v>
      </c>
      <c r="H1020" s="205"/>
      <c r="I1020" s="206">
        <v>11.95</v>
      </c>
      <c r="J1020" s="206"/>
      <c r="K1020" s="207">
        <v>11.95</v>
      </c>
      <c r="L1020" s="207"/>
    </row>
    <row r="1021" spans="1:12" ht="15.4" customHeight="1">
      <c r="A1021" s="74"/>
      <c r="B1021" s="205" t="s">
        <v>1425</v>
      </c>
      <c r="C1021" s="205"/>
      <c r="D1021" s="205"/>
      <c r="E1021" s="76">
        <v>1.2273000000000001</v>
      </c>
      <c r="F1021" s="36" t="s">
        <v>86</v>
      </c>
      <c r="G1021" s="205" t="s">
        <v>1426</v>
      </c>
      <c r="H1021" s="205"/>
      <c r="I1021" s="206">
        <v>10.74</v>
      </c>
      <c r="J1021" s="206"/>
      <c r="K1021" s="207">
        <v>13.18</v>
      </c>
      <c r="L1021" s="207"/>
    </row>
    <row r="1022" spans="1:12" ht="15.4" customHeight="1">
      <c r="A1022" s="74"/>
      <c r="B1022" s="205" t="s">
        <v>1427</v>
      </c>
      <c r="C1022" s="205"/>
      <c r="D1022" s="205"/>
      <c r="E1022" s="76">
        <v>4.2799999999999998E-2</v>
      </c>
      <c r="F1022" s="36" t="s">
        <v>157</v>
      </c>
      <c r="G1022" s="205" t="s">
        <v>1428</v>
      </c>
      <c r="H1022" s="205"/>
      <c r="I1022" s="206">
        <v>10.82</v>
      </c>
      <c r="J1022" s="206"/>
      <c r="K1022" s="207">
        <v>0.46</v>
      </c>
      <c r="L1022" s="207"/>
    </row>
    <row r="1023" spans="1:12" ht="30.6" customHeight="1">
      <c r="A1023" s="74"/>
      <c r="B1023" s="205" t="s">
        <v>1429</v>
      </c>
      <c r="C1023" s="205"/>
      <c r="D1023" s="205"/>
      <c r="E1023" s="76">
        <v>1.0974999999999999</v>
      </c>
      <c r="F1023" s="36" t="s">
        <v>117</v>
      </c>
      <c r="G1023" s="205" t="s">
        <v>1430</v>
      </c>
      <c r="H1023" s="205"/>
      <c r="I1023" s="206">
        <v>27.2</v>
      </c>
      <c r="J1023" s="206"/>
      <c r="K1023" s="207">
        <v>29.85</v>
      </c>
      <c r="L1023" s="207"/>
    </row>
    <row r="1024" spans="1:12" ht="30.6" customHeight="1">
      <c r="A1024" s="74"/>
      <c r="B1024" s="205" t="s">
        <v>834</v>
      </c>
      <c r="C1024" s="205"/>
      <c r="D1024" s="205"/>
      <c r="E1024" s="76">
        <v>0.18970000000000001</v>
      </c>
      <c r="F1024" s="36" t="s">
        <v>581</v>
      </c>
      <c r="G1024" s="205" t="s">
        <v>835</v>
      </c>
      <c r="H1024" s="205"/>
      <c r="I1024" s="206">
        <v>15.36</v>
      </c>
      <c r="J1024" s="206"/>
      <c r="K1024" s="207">
        <v>2.91</v>
      </c>
      <c r="L1024" s="207"/>
    </row>
    <row r="1025" spans="1:12" ht="21.4" customHeight="1">
      <c r="A1025" s="74"/>
      <c r="B1025" s="205" t="s">
        <v>836</v>
      </c>
      <c r="C1025" s="205"/>
      <c r="D1025" s="205"/>
      <c r="E1025" s="76">
        <v>0.56910000000000005</v>
      </c>
      <c r="F1025" s="36" t="s">
        <v>581</v>
      </c>
      <c r="G1025" s="205" t="s">
        <v>837</v>
      </c>
      <c r="H1025" s="205"/>
      <c r="I1025" s="206">
        <v>15.33</v>
      </c>
      <c r="J1025" s="206"/>
      <c r="K1025" s="207">
        <v>8.7200000000000006</v>
      </c>
      <c r="L1025" s="207"/>
    </row>
    <row r="1026" spans="1:12" ht="21.4" customHeight="1">
      <c r="A1026" s="74"/>
      <c r="B1026" s="205" t="s">
        <v>838</v>
      </c>
      <c r="C1026" s="205"/>
      <c r="D1026" s="205"/>
      <c r="E1026" s="76">
        <v>4.4000000000000003E-3</v>
      </c>
      <c r="F1026" s="36" t="s">
        <v>728</v>
      </c>
      <c r="G1026" s="205" t="s">
        <v>839</v>
      </c>
      <c r="H1026" s="205"/>
      <c r="I1026" s="206">
        <v>15.3</v>
      </c>
      <c r="J1026" s="206"/>
      <c r="K1026" s="207">
        <v>7.0000000000000007E-2</v>
      </c>
      <c r="L1026" s="207"/>
    </row>
    <row r="1027" spans="1:12" ht="21.4" customHeight="1">
      <c r="A1027" s="74"/>
      <c r="B1027" s="205" t="s">
        <v>840</v>
      </c>
      <c r="C1027" s="205"/>
      <c r="D1027" s="205"/>
      <c r="E1027" s="76">
        <v>1.9099999999999999E-2</v>
      </c>
      <c r="F1027" s="36" t="s">
        <v>744</v>
      </c>
      <c r="G1027" s="205" t="s">
        <v>841</v>
      </c>
      <c r="H1027" s="205"/>
      <c r="I1027" s="206">
        <v>13.77</v>
      </c>
      <c r="J1027" s="206"/>
      <c r="K1027" s="207">
        <v>0.26</v>
      </c>
      <c r="L1027" s="207"/>
    </row>
    <row r="1028" spans="1:12" ht="21.4" customHeight="1">
      <c r="A1028" s="74"/>
      <c r="B1028" s="205" t="s">
        <v>1431</v>
      </c>
      <c r="C1028" s="205"/>
      <c r="D1028" s="205"/>
      <c r="E1028" s="76">
        <v>1.1999999999999999E-3</v>
      </c>
      <c r="F1028" s="36" t="s">
        <v>99</v>
      </c>
      <c r="G1028" s="205" t="s">
        <v>1432</v>
      </c>
      <c r="H1028" s="205"/>
      <c r="I1028" s="206">
        <v>321.58999999999997</v>
      </c>
      <c r="J1028" s="206"/>
      <c r="K1028" s="210">
        <v>0.39</v>
      </c>
      <c r="L1028" s="210"/>
    </row>
    <row r="1029" spans="1:12" ht="39.75" customHeight="1">
      <c r="A1029" s="74"/>
      <c r="B1029" s="74"/>
      <c r="C1029" s="74"/>
      <c r="D1029" s="74"/>
      <c r="E1029" s="74"/>
      <c r="F1029" s="74"/>
      <c r="G1029" s="208" t="s">
        <v>761</v>
      </c>
      <c r="H1029" s="208"/>
      <c r="I1029" s="208"/>
      <c r="J1029" s="209">
        <v>67.790000000000006</v>
      </c>
      <c r="K1029" s="209"/>
      <c r="L1029" s="209"/>
    </row>
    <row r="1030" spans="1:12" ht="39.75" customHeight="1">
      <c r="A1030" s="205" t="s">
        <v>1433</v>
      </c>
      <c r="B1030" s="205"/>
      <c r="C1030" s="36" t="s">
        <v>544</v>
      </c>
      <c r="D1030" s="35" t="s">
        <v>545</v>
      </c>
      <c r="E1030" s="211" t="s">
        <v>546</v>
      </c>
      <c r="F1030" s="211"/>
      <c r="G1030" s="211"/>
      <c r="H1030" s="211"/>
      <c r="I1030" s="211"/>
      <c r="J1030" s="211"/>
      <c r="K1030" s="75"/>
      <c r="L1030" s="75"/>
    </row>
    <row r="1031" spans="1:12" ht="30.6" customHeight="1">
      <c r="A1031" s="74"/>
      <c r="B1031" s="205" t="s">
        <v>1434</v>
      </c>
      <c r="C1031" s="205"/>
      <c r="D1031" s="205"/>
      <c r="E1031" s="76">
        <v>1</v>
      </c>
      <c r="F1031" s="36" t="s">
        <v>545</v>
      </c>
      <c r="G1031" s="205" t="s">
        <v>1435</v>
      </c>
      <c r="H1031" s="205"/>
      <c r="I1031" s="206">
        <v>394.53</v>
      </c>
      <c r="J1031" s="206"/>
      <c r="K1031" s="210">
        <v>394.53</v>
      </c>
      <c r="L1031" s="210"/>
    </row>
    <row r="1032" spans="1:12" ht="15.4" customHeight="1">
      <c r="A1032" s="74"/>
      <c r="B1032" s="74"/>
      <c r="C1032" s="74"/>
      <c r="D1032" s="74"/>
      <c r="E1032" s="74"/>
      <c r="F1032" s="74"/>
      <c r="G1032" s="208" t="s">
        <v>1436</v>
      </c>
      <c r="H1032" s="208"/>
      <c r="I1032" s="208"/>
      <c r="J1032" s="209">
        <v>394.53</v>
      </c>
      <c r="K1032" s="209"/>
      <c r="L1032" s="209"/>
    </row>
    <row r="1033" spans="1:12" ht="31.7" customHeight="1">
      <c r="A1033" s="205" t="s">
        <v>1437</v>
      </c>
      <c r="B1033" s="205"/>
      <c r="C1033" s="36" t="s">
        <v>548</v>
      </c>
      <c r="D1033" s="35" t="s">
        <v>137</v>
      </c>
      <c r="E1033" s="211" t="s">
        <v>549</v>
      </c>
      <c r="F1033" s="211"/>
      <c r="G1033" s="211"/>
      <c r="H1033" s="211"/>
      <c r="I1033" s="211"/>
      <c r="J1033" s="211"/>
      <c r="K1033" s="75"/>
      <c r="L1033" s="75"/>
    </row>
    <row r="1034" spans="1:12" ht="30.6" customHeight="1">
      <c r="A1034" s="74"/>
      <c r="B1034" s="205" t="s">
        <v>772</v>
      </c>
      <c r="C1034" s="205"/>
      <c r="D1034" s="205"/>
      <c r="E1034" s="76">
        <v>6.7000000000000002E-3</v>
      </c>
      <c r="F1034" s="36" t="s">
        <v>728</v>
      </c>
      <c r="G1034" s="205" t="s">
        <v>773</v>
      </c>
      <c r="H1034" s="205"/>
      <c r="I1034" s="206">
        <v>161.30000000000001</v>
      </c>
      <c r="J1034" s="206"/>
      <c r="K1034" s="210">
        <v>1.08</v>
      </c>
      <c r="L1034" s="210"/>
    </row>
    <row r="1035" spans="1:12" ht="15.4" customHeight="1">
      <c r="A1035" s="74"/>
      <c r="B1035" s="74"/>
      <c r="C1035" s="74"/>
      <c r="D1035" s="74"/>
      <c r="E1035" s="74"/>
      <c r="F1035" s="74"/>
      <c r="G1035" s="208" t="s">
        <v>781</v>
      </c>
      <c r="H1035" s="208"/>
      <c r="I1035" s="208"/>
      <c r="J1035" s="209">
        <v>1.08</v>
      </c>
      <c r="K1035" s="209"/>
      <c r="L1035" s="209"/>
    </row>
    <row r="1036" spans="1:12" ht="25.15" customHeight="1">
      <c r="A1036" s="205" t="s">
        <v>1438</v>
      </c>
      <c r="B1036" s="205"/>
      <c r="C1036" s="36" t="s">
        <v>551</v>
      </c>
      <c r="D1036" s="35" t="s">
        <v>117</v>
      </c>
      <c r="E1036" s="211" t="s">
        <v>552</v>
      </c>
      <c r="F1036" s="211"/>
      <c r="G1036" s="211"/>
      <c r="H1036" s="211"/>
      <c r="I1036" s="211"/>
      <c r="J1036" s="211"/>
      <c r="K1036" s="75"/>
      <c r="L1036" s="75"/>
    </row>
    <row r="1037" spans="1:12" ht="58.35" customHeight="1">
      <c r="A1037" s="74"/>
      <c r="B1037" s="205" t="s">
        <v>1439</v>
      </c>
      <c r="C1037" s="205"/>
      <c r="D1037" s="205"/>
      <c r="E1037" s="76">
        <v>1</v>
      </c>
      <c r="F1037" s="36" t="s">
        <v>86</v>
      </c>
      <c r="G1037" s="205" t="s">
        <v>1440</v>
      </c>
      <c r="H1037" s="205"/>
      <c r="I1037" s="206">
        <v>4.67</v>
      </c>
      <c r="J1037" s="206"/>
      <c r="K1037" s="207">
        <v>4.67</v>
      </c>
      <c r="L1037" s="207"/>
    </row>
    <row r="1038" spans="1:12" ht="15.4" customHeight="1">
      <c r="A1038" s="74"/>
      <c r="B1038" s="205" t="s">
        <v>822</v>
      </c>
      <c r="C1038" s="205"/>
      <c r="D1038" s="205"/>
      <c r="E1038" s="76">
        <v>4</v>
      </c>
      <c r="F1038" s="36" t="s">
        <v>86</v>
      </c>
      <c r="G1038" s="205" t="s">
        <v>823</v>
      </c>
      <c r="H1038" s="205"/>
      <c r="I1038" s="206">
        <v>7.49</v>
      </c>
      <c r="J1038" s="206"/>
      <c r="K1038" s="207">
        <v>29.96</v>
      </c>
      <c r="L1038" s="207"/>
    </row>
    <row r="1039" spans="1:12" ht="15.4" customHeight="1">
      <c r="A1039" s="74"/>
      <c r="B1039" s="205" t="s">
        <v>1441</v>
      </c>
      <c r="C1039" s="205"/>
      <c r="D1039" s="205"/>
      <c r="E1039" s="76">
        <v>1</v>
      </c>
      <c r="F1039" s="36" t="s">
        <v>117</v>
      </c>
      <c r="G1039" s="205" t="s">
        <v>1442</v>
      </c>
      <c r="H1039" s="205"/>
      <c r="I1039" s="206">
        <v>237.5</v>
      </c>
      <c r="J1039" s="206"/>
      <c r="K1039" s="207">
        <v>237.5</v>
      </c>
      <c r="L1039" s="207"/>
    </row>
    <row r="1040" spans="1:12" ht="30.6" customHeight="1">
      <c r="A1040" s="74"/>
      <c r="B1040" s="205" t="s">
        <v>934</v>
      </c>
      <c r="C1040" s="205"/>
      <c r="D1040" s="205"/>
      <c r="E1040" s="76">
        <v>0.11</v>
      </c>
      <c r="F1040" s="36" t="s">
        <v>157</v>
      </c>
      <c r="G1040" s="205" t="s">
        <v>935</v>
      </c>
      <c r="H1040" s="205"/>
      <c r="I1040" s="206">
        <v>11</v>
      </c>
      <c r="J1040" s="206"/>
      <c r="K1040" s="207">
        <v>1.21</v>
      </c>
      <c r="L1040" s="207"/>
    </row>
    <row r="1041" spans="1:12" ht="30.6" customHeight="1">
      <c r="A1041" s="74"/>
      <c r="B1041" s="205" t="s">
        <v>836</v>
      </c>
      <c r="C1041" s="205"/>
      <c r="D1041" s="205"/>
      <c r="E1041" s="76">
        <v>1</v>
      </c>
      <c r="F1041" s="36" t="s">
        <v>581</v>
      </c>
      <c r="G1041" s="205" t="s">
        <v>837</v>
      </c>
      <c r="H1041" s="205"/>
      <c r="I1041" s="206">
        <v>15.33</v>
      </c>
      <c r="J1041" s="206"/>
      <c r="K1041" s="207">
        <v>15.33</v>
      </c>
      <c r="L1041" s="207"/>
    </row>
    <row r="1042" spans="1:12" ht="30.6" customHeight="1">
      <c r="A1042" s="74"/>
      <c r="B1042" s="205" t="s">
        <v>721</v>
      </c>
      <c r="C1042" s="205"/>
      <c r="D1042" s="205"/>
      <c r="E1042" s="76">
        <v>2</v>
      </c>
      <c r="F1042" s="36" t="s">
        <v>581</v>
      </c>
      <c r="G1042" s="205" t="s">
        <v>722</v>
      </c>
      <c r="H1042" s="205"/>
      <c r="I1042" s="206">
        <v>12.1</v>
      </c>
      <c r="J1042" s="206"/>
      <c r="K1042" s="207">
        <v>24.2</v>
      </c>
      <c r="L1042" s="207"/>
    </row>
    <row r="1043" spans="1:12" ht="21.4" customHeight="1">
      <c r="A1043" s="74"/>
      <c r="B1043" s="205" t="s">
        <v>147</v>
      </c>
      <c r="C1043" s="205"/>
      <c r="D1043" s="205"/>
      <c r="E1043" s="76">
        <v>0.01</v>
      </c>
      <c r="F1043" s="36" t="s">
        <v>99</v>
      </c>
      <c r="G1043" s="205" t="s">
        <v>148</v>
      </c>
      <c r="H1043" s="205"/>
      <c r="I1043" s="206">
        <v>245.09</v>
      </c>
      <c r="J1043" s="206"/>
      <c r="K1043" s="210">
        <v>2.4500000000000002</v>
      </c>
      <c r="L1043" s="210"/>
    </row>
    <row r="1044" spans="1:12" ht="21.4" customHeight="1">
      <c r="A1044" s="74"/>
      <c r="B1044" s="74"/>
      <c r="C1044" s="74"/>
      <c r="D1044" s="74"/>
      <c r="E1044" s="74"/>
      <c r="F1044" s="74"/>
      <c r="G1044" s="208" t="s">
        <v>761</v>
      </c>
      <c r="H1044" s="208"/>
      <c r="I1044" s="208"/>
      <c r="J1044" s="209">
        <v>315.32</v>
      </c>
      <c r="K1044" s="209"/>
      <c r="L1044" s="209"/>
    </row>
    <row r="1045" spans="1:12" ht="21.4" customHeight="1">
      <c r="A1045" s="205" t="s">
        <v>1443</v>
      </c>
      <c r="B1045" s="205"/>
      <c r="C1045" s="36" t="s">
        <v>554</v>
      </c>
      <c r="D1045" s="35" t="s">
        <v>117</v>
      </c>
      <c r="E1045" s="211" t="s">
        <v>555</v>
      </c>
      <c r="F1045" s="211"/>
      <c r="G1045" s="211"/>
      <c r="H1045" s="211"/>
      <c r="I1045" s="211"/>
      <c r="J1045" s="211"/>
      <c r="K1045" s="75"/>
      <c r="L1045" s="75"/>
    </row>
    <row r="1046" spans="1:12" ht="39.75" customHeight="1">
      <c r="A1046" s="74"/>
      <c r="B1046" s="205" t="s">
        <v>1444</v>
      </c>
      <c r="C1046" s="205"/>
      <c r="D1046" s="205"/>
      <c r="E1046" s="76">
        <v>3.4843999999999999</v>
      </c>
      <c r="F1046" s="36" t="s">
        <v>86</v>
      </c>
      <c r="G1046" s="205" t="s">
        <v>1445</v>
      </c>
      <c r="H1046" s="205"/>
      <c r="I1046" s="206">
        <v>2.02</v>
      </c>
      <c r="J1046" s="206"/>
      <c r="K1046" s="207">
        <v>7.04</v>
      </c>
      <c r="L1046" s="207"/>
    </row>
    <row r="1047" spans="1:12" ht="15.4" customHeight="1">
      <c r="A1047" s="74"/>
      <c r="B1047" s="205" t="s">
        <v>1446</v>
      </c>
      <c r="C1047" s="205"/>
      <c r="D1047" s="205"/>
      <c r="E1047" s="76">
        <v>3.9174000000000002</v>
      </c>
      <c r="F1047" s="36" t="s">
        <v>86</v>
      </c>
      <c r="G1047" s="205" t="s">
        <v>1447</v>
      </c>
      <c r="H1047" s="205"/>
      <c r="I1047" s="206">
        <v>8.24</v>
      </c>
      <c r="J1047" s="206"/>
      <c r="K1047" s="207">
        <v>32.28</v>
      </c>
      <c r="L1047" s="207"/>
    </row>
    <row r="1048" spans="1:12" ht="22.15" customHeight="1">
      <c r="A1048" s="74"/>
      <c r="B1048" s="205" t="s">
        <v>1448</v>
      </c>
      <c r="C1048" s="205"/>
      <c r="D1048" s="205"/>
      <c r="E1048" s="76">
        <v>2.52E-2</v>
      </c>
      <c r="F1048" s="36" t="s">
        <v>56</v>
      </c>
      <c r="G1048" s="205" t="s">
        <v>1449</v>
      </c>
      <c r="H1048" s="205"/>
      <c r="I1048" s="206">
        <v>135.62</v>
      </c>
      <c r="J1048" s="206"/>
      <c r="K1048" s="207">
        <v>3.42</v>
      </c>
      <c r="L1048" s="207"/>
    </row>
    <row r="1049" spans="1:12" ht="21.4" customHeight="1">
      <c r="A1049" s="74"/>
      <c r="B1049" s="205" t="s">
        <v>1450</v>
      </c>
      <c r="C1049" s="205"/>
      <c r="D1049" s="205"/>
      <c r="E1049" s="76">
        <v>2.52E-2</v>
      </c>
      <c r="F1049" s="36" t="s">
        <v>56</v>
      </c>
      <c r="G1049" s="205" t="s">
        <v>1451</v>
      </c>
      <c r="H1049" s="205"/>
      <c r="I1049" s="206">
        <v>131.15</v>
      </c>
      <c r="J1049" s="206"/>
      <c r="K1049" s="207">
        <v>3.3</v>
      </c>
      <c r="L1049" s="207"/>
    </row>
    <row r="1050" spans="1:12" ht="21.4" customHeight="1">
      <c r="A1050" s="74"/>
      <c r="B1050" s="205" t="s">
        <v>1452</v>
      </c>
      <c r="C1050" s="205"/>
      <c r="D1050" s="205"/>
      <c r="E1050" s="76">
        <v>2.52E-2</v>
      </c>
      <c r="F1050" s="36" t="s">
        <v>56</v>
      </c>
      <c r="G1050" s="205" t="s">
        <v>1453</v>
      </c>
      <c r="H1050" s="205"/>
      <c r="I1050" s="206">
        <v>8.2100000000000009</v>
      </c>
      <c r="J1050" s="206"/>
      <c r="K1050" s="207">
        <v>0.21</v>
      </c>
      <c r="L1050" s="207"/>
    </row>
    <row r="1051" spans="1:12" ht="30.6" customHeight="1">
      <c r="A1051" s="74"/>
      <c r="B1051" s="205" t="s">
        <v>1454</v>
      </c>
      <c r="C1051" s="205"/>
      <c r="D1051" s="205"/>
      <c r="E1051" s="76">
        <v>1</v>
      </c>
      <c r="F1051" s="36" t="s">
        <v>117</v>
      </c>
      <c r="G1051" s="205" t="s">
        <v>1455</v>
      </c>
      <c r="H1051" s="205"/>
      <c r="I1051" s="206">
        <v>53.61</v>
      </c>
      <c r="J1051" s="206"/>
      <c r="K1051" s="207">
        <v>53.61</v>
      </c>
      <c r="L1051" s="207"/>
    </row>
    <row r="1052" spans="1:12" ht="30.6" customHeight="1">
      <c r="A1052" s="74"/>
      <c r="B1052" s="205" t="s">
        <v>1456</v>
      </c>
      <c r="C1052" s="205"/>
      <c r="D1052" s="205"/>
      <c r="E1052" s="76">
        <v>6.3399999999999998E-2</v>
      </c>
      <c r="F1052" s="36" t="s">
        <v>117</v>
      </c>
      <c r="G1052" s="205" t="s">
        <v>1457</v>
      </c>
      <c r="H1052" s="205"/>
      <c r="I1052" s="206">
        <v>392.52</v>
      </c>
      <c r="J1052" s="206"/>
      <c r="K1052" s="207">
        <v>24.89</v>
      </c>
      <c r="L1052" s="207"/>
    </row>
    <row r="1053" spans="1:12" ht="30.6" customHeight="1">
      <c r="A1053" s="74"/>
      <c r="B1053" s="205" t="s">
        <v>1458</v>
      </c>
      <c r="C1053" s="205"/>
      <c r="D1053" s="205"/>
      <c r="E1053" s="76">
        <v>5.04E-2</v>
      </c>
      <c r="F1053" s="36" t="s">
        <v>56</v>
      </c>
      <c r="G1053" s="205" t="s">
        <v>1459</v>
      </c>
      <c r="H1053" s="205"/>
      <c r="I1053" s="206">
        <v>13.33</v>
      </c>
      <c r="J1053" s="206"/>
      <c r="K1053" s="207">
        <v>0.67</v>
      </c>
      <c r="L1053" s="207"/>
    </row>
    <row r="1054" spans="1:12" ht="39.75" customHeight="1">
      <c r="A1054" s="74"/>
      <c r="B1054" s="205" t="s">
        <v>1460</v>
      </c>
      <c r="C1054" s="205"/>
      <c r="D1054" s="205"/>
      <c r="E1054" s="76">
        <v>2.69E-2</v>
      </c>
      <c r="F1054" s="36" t="s">
        <v>99</v>
      </c>
      <c r="G1054" s="205" t="s">
        <v>1461</v>
      </c>
      <c r="H1054" s="205"/>
      <c r="I1054" s="206">
        <v>275.82</v>
      </c>
      <c r="J1054" s="206"/>
      <c r="K1054" s="207">
        <v>7.42</v>
      </c>
      <c r="L1054" s="207"/>
    </row>
    <row r="1055" spans="1:12" ht="21.4" customHeight="1">
      <c r="A1055" s="74"/>
      <c r="B1055" s="205" t="s">
        <v>1462</v>
      </c>
      <c r="C1055" s="205"/>
      <c r="D1055" s="205"/>
      <c r="E1055" s="76">
        <v>2.52E-2</v>
      </c>
      <c r="F1055" s="36" t="s">
        <v>56</v>
      </c>
      <c r="G1055" s="205" t="s">
        <v>1463</v>
      </c>
      <c r="H1055" s="205"/>
      <c r="I1055" s="206">
        <v>59.14</v>
      </c>
      <c r="J1055" s="206"/>
      <c r="K1055" s="207">
        <v>1.49</v>
      </c>
      <c r="L1055" s="207"/>
    </row>
    <row r="1056" spans="1:12" ht="39.75" customHeight="1">
      <c r="A1056" s="74"/>
      <c r="B1056" s="205" t="s">
        <v>836</v>
      </c>
      <c r="C1056" s="205"/>
      <c r="D1056" s="205"/>
      <c r="E1056" s="76">
        <v>0.97940000000000005</v>
      </c>
      <c r="F1056" s="36" t="s">
        <v>581</v>
      </c>
      <c r="G1056" s="205" t="s">
        <v>837</v>
      </c>
      <c r="H1056" s="205"/>
      <c r="I1056" s="206">
        <v>15.33</v>
      </c>
      <c r="J1056" s="206"/>
      <c r="K1056" s="207">
        <v>15.01</v>
      </c>
      <c r="L1056" s="207"/>
    </row>
    <row r="1057" spans="1:12" ht="21.4" customHeight="1">
      <c r="A1057" s="74"/>
      <c r="B1057" s="205" t="s">
        <v>1464</v>
      </c>
      <c r="C1057" s="205"/>
      <c r="D1057" s="205"/>
      <c r="E1057" s="76">
        <v>3.7456999999999998</v>
      </c>
      <c r="F1057" s="36" t="s">
        <v>117</v>
      </c>
      <c r="G1057" s="205" t="s">
        <v>1465</v>
      </c>
      <c r="H1057" s="205"/>
      <c r="I1057" s="206">
        <v>7.33</v>
      </c>
      <c r="J1057" s="206"/>
      <c r="K1057" s="207">
        <v>27.46</v>
      </c>
      <c r="L1057" s="207"/>
    </row>
    <row r="1058" spans="1:12" ht="49.15" customHeight="1">
      <c r="A1058" s="74"/>
      <c r="B1058" s="205" t="s">
        <v>1466</v>
      </c>
      <c r="C1058" s="205"/>
      <c r="D1058" s="205"/>
      <c r="E1058" s="76">
        <v>0.25180000000000002</v>
      </c>
      <c r="F1058" s="36" t="s">
        <v>86</v>
      </c>
      <c r="G1058" s="205" t="s">
        <v>1467</v>
      </c>
      <c r="H1058" s="205"/>
      <c r="I1058" s="206">
        <v>1.96</v>
      </c>
      <c r="J1058" s="206"/>
      <c r="K1058" s="207">
        <v>0.49</v>
      </c>
      <c r="L1058" s="207"/>
    </row>
    <row r="1059" spans="1:12" ht="21.4" customHeight="1">
      <c r="A1059" s="74"/>
      <c r="B1059" s="205" t="s">
        <v>1468</v>
      </c>
      <c r="C1059" s="205"/>
      <c r="D1059" s="205"/>
      <c r="E1059" s="76">
        <v>0.2266</v>
      </c>
      <c r="F1059" s="36" t="s">
        <v>86</v>
      </c>
      <c r="G1059" s="205" t="s">
        <v>1469</v>
      </c>
      <c r="H1059" s="205"/>
      <c r="I1059" s="206">
        <v>1</v>
      </c>
      <c r="J1059" s="206"/>
      <c r="K1059" s="207">
        <v>0.23</v>
      </c>
      <c r="L1059" s="207"/>
    </row>
    <row r="1060" spans="1:12" ht="30.6" customHeight="1">
      <c r="A1060" s="74"/>
      <c r="B1060" s="205" t="s">
        <v>1470</v>
      </c>
      <c r="C1060" s="205"/>
      <c r="D1060" s="205"/>
      <c r="E1060" s="76">
        <v>0.25180000000000002</v>
      </c>
      <c r="F1060" s="36" t="s">
        <v>86</v>
      </c>
      <c r="G1060" s="205" t="s">
        <v>1471</v>
      </c>
      <c r="H1060" s="205"/>
      <c r="I1060" s="206">
        <v>6.22</v>
      </c>
      <c r="J1060" s="206"/>
      <c r="K1060" s="207">
        <v>1.57</v>
      </c>
      <c r="L1060" s="207"/>
    </row>
    <row r="1061" spans="1:12" ht="67.5" customHeight="1">
      <c r="A1061" s="74"/>
      <c r="B1061" s="205" t="s">
        <v>1472</v>
      </c>
      <c r="C1061" s="205"/>
      <c r="D1061" s="205"/>
      <c r="E1061" s="76">
        <v>0.2266</v>
      </c>
      <c r="F1061" s="36" t="s">
        <v>86</v>
      </c>
      <c r="G1061" s="205" t="s">
        <v>1473</v>
      </c>
      <c r="H1061" s="205"/>
      <c r="I1061" s="206">
        <v>7.11</v>
      </c>
      <c r="J1061" s="206"/>
      <c r="K1061" s="207">
        <v>1.61</v>
      </c>
      <c r="L1061" s="207"/>
    </row>
    <row r="1062" spans="1:12" ht="49.15" customHeight="1">
      <c r="A1062" s="74"/>
      <c r="B1062" s="205" t="s">
        <v>1474</v>
      </c>
      <c r="C1062" s="205"/>
      <c r="D1062" s="205"/>
      <c r="E1062" s="76">
        <v>7.5499999999999998E-2</v>
      </c>
      <c r="F1062" s="36" t="s">
        <v>56</v>
      </c>
      <c r="G1062" s="205" t="s">
        <v>1475</v>
      </c>
      <c r="H1062" s="205"/>
      <c r="I1062" s="206">
        <v>9.07</v>
      </c>
      <c r="J1062" s="206"/>
      <c r="K1062" s="207">
        <v>0.68</v>
      </c>
      <c r="L1062" s="207"/>
    </row>
    <row r="1063" spans="1:12" ht="49.15" customHeight="1">
      <c r="A1063" s="74"/>
      <c r="B1063" s="205" t="s">
        <v>1476</v>
      </c>
      <c r="C1063" s="205"/>
      <c r="D1063" s="205"/>
      <c r="E1063" s="76">
        <v>0.62190000000000001</v>
      </c>
      <c r="F1063" s="36" t="s">
        <v>86</v>
      </c>
      <c r="G1063" s="205" t="s">
        <v>1477</v>
      </c>
      <c r="H1063" s="205"/>
      <c r="I1063" s="206">
        <v>1.69</v>
      </c>
      <c r="J1063" s="206"/>
      <c r="K1063" s="207">
        <v>1.05</v>
      </c>
      <c r="L1063" s="207"/>
    </row>
    <row r="1064" spans="1:12" ht="49.15" customHeight="1">
      <c r="A1064" s="74"/>
      <c r="B1064" s="205" t="s">
        <v>422</v>
      </c>
      <c r="C1064" s="205"/>
      <c r="D1064" s="205"/>
      <c r="E1064" s="76">
        <v>0.67979999999999996</v>
      </c>
      <c r="F1064" s="36" t="s">
        <v>86</v>
      </c>
      <c r="G1064" s="205" t="s">
        <v>423</v>
      </c>
      <c r="H1064" s="205"/>
      <c r="I1064" s="206">
        <v>2.4700000000000002</v>
      </c>
      <c r="J1064" s="206"/>
      <c r="K1064" s="207">
        <v>1.68</v>
      </c>
      <c r="L1064" s="207"/>
    </row>
    <row r="1065" spans="1:12" ht="49.15" customHeight="1">
      <c r="A1065" s="74"/>
      <c r="B1065" s="205" t="s">
        <v>1478</v>
      </c>
      <c r="C1065" s="205"/>
      <c r="D1065" s="205"/>
      <c r="E1065" s="76">
        <v>0.12590000000000001</v>
      </c>
      <c r="F1065" s="36" t="s">
        <v>56</v>
      </c>
      <c r="G1065" s="205" t="s">
        <v>1479</v>
      </c>
      <c r="H1065" s="205"/>
      <c r="I1065" s="206">
        <v>7.84</v>
      </c>
      <c r="J1065" s="206"/>
      <c r="K1065" s="207">
        <v>0.99</v>
      </c>
      <c r="L1065" s="207"/>
    </row>
    <row r="1066" spans="1:12" ht="39.75" customHeight="1">
      <c r="A1066" s="74"/>
      <c r="B1066" s="205" t="s">
        <v>1480</v>
      </c>
      <c r="C1066" s="205"/>
      <c r="D1066" s="205"/>
      <c r="E1066" s="76">
        <v>5.04E-2</v>
      </c>
      <c r="F1066" s="36" t="s">
        <v>56</v>
      </c>
      <c r="G1066" s="205" t="s">
        <v>1481</v>
      </c>
      <c r="H1066" s="205"/>
      <c r="I1066" s="206">
        <v>19.36</v>
      </c>
      <c r="J1066" s="206"/>
      <c r="K1066" s="207">
        <v>0.98</v>
      </c>
      <c r="L1066" s="207"/>
    </row>
    <row r="1067" spans="1:12" ht="39.75" customHeight="1">
      <c r="A1067" s="74"/>
      <c r="B1067" s="205" t="s">
        <v>1482</v>
      </c>
      <c r="C1067" s="205"/>
      <c r="D1067" s="205"/>
      <c r="E1067" s="76">
        <v>2.52E-2</v>
      </c>
      <c r="F1067" s="36" t="s">
        <v>56</v>
      </c>
      <c r="G1067" s="205" t="s">
        <v>1483</v>
      </c>
      <c r="H1067" s="205"/>
      <c r="I1067" s="206">
        <v>46.49</v>
      </c>
      <c r="J1067" s="206"/>
      <c r="K1067" s="207">
        <v>1.17</v>
      </c>
      <c r="L1067" s="207"/>
    </row>
    <row r="1068" spans="1:12" ht="30.6" customHeight="1">
      <c r="A1068" s="74"/>
      <c r="B1068" s="205" t="s">
        <v>1484</v>
      </c>
      <c r="C1068" s="205"/>
      <c r="D1068" s="205"/>
      <c r="E1068" s="76">
        <v>1.4396</v>
      </c>
      <c r="F1068" s="36" t="s">
        <v>117</v>
      </c>
      <c r="G1068" s="205" t="s">
        <v>1485</v>
      </c>
      <c r="H1068" s="205"/>
      <c r="I1068" s="206">
        <v>14.13</v>
      </c>
      <c r="J1068" s="206"/>
      <c r="K1068" s="207">
        <v>20.34</v>
      </c>
      <c r="L1068" s="207"/>
    </row>
    <row r="1069" spans="1:12" ht="39.75" customHeight="1">
      <c r="A1069" s="74"/>
      <c r="B1069" s="205" t="s">
        <v>1486</v>
      </c>
      <c r="C1069" s="205"/>
      <c r="D1069" s="205"/>
      <c r="E1069" s="76">
        <v>2.52E-2</v>
      </c>
      <c r="F1069" s="36" t="s">
        <v>56</v>
      </c>
      <c r="G1069" s="205" t="s">
        <v>1487</v>
      </c>
      <c r="H1069" s="205"/>
      <c r="I1069" s="206">
        <v>14.77</v>
      </c>
      <c r="J1069" s="206"/>
      <c r="K1069" s="207">
        <v>0.37</v>
      </c>
      <c r="L1069" s="207"/>
    </row>
    <row r="1070" spans="1:12" ht="49.15" customHeight="1">
      <c r="A1070" s="74"/>
      <c r="B1070" s="205" t="s">
        <v>1488</v>
      </c>
      <c r="C1070" s="205"/>
      <c r="D1070" s="205"/>
      <c r="E1070" s="76">
        <v>2.6200000000000001E-2</v>
      </c>
      <c r="F1070" s="36" t="s">
        <v>99</v>
      </c>
      <c r="G1070" s="205" t="s">
        <v>1489</v>
      </c>
      <c r="H1070" s="205"/>
      <c r="I1070" s="206">
        <v>47.87</v>
      </c>
      <c r="J1070" s="206"/>
      <c r="K1070" s="207">
        <v>1.25</v>
      </c>
      <c r="L1070" s="207"/>
    </row>
    <row r="1071" spans="1:12" ht="58.35" customHeight="1">
      <c r="A1071" s="74"/>
      <c r="B1071" s="205" t="s">
        <v>1490</v>
      </c>
      <c r="C1071" s="205"/>
      <c r="D1071" s="205"/>
      <c r="E1071" s="76">
        <v>1.4396</v>
      </c>
      <c r="F1071" s="36" t="s">
        <v>117</v>
      </c>
      <c r="G1071" s="205" t="s">
        <v>1491</v>
      </c>
      <c r="H1071" s="205"/>
      <c r="I1071" s="206">
        <v>41.04</v>
      </c>
      <c r="J1071" s="206"/>
      <c r="K1071" s="207">
        <v>59.08</v>
      </c>
      <c r="L1071" s="207"/>
    </row>
    <row r="1072" spans="1:12" ht="30.6" customHeight="1">
      <c r="A1072" s="74"/>
      <c r="B1072" s="205" t="s">
        <v>1492</v>
      </c>
      <c r="C1072" s="205"/>
      <c r="D1072" s="205"/>
      <c r="E1072" s="76">
        <v>7.5499999999999998E-2</v>
      </c>
      <c r="F1072" s="36" t="s">
        <v>117</v>
      </c>
      <c r="G1072" s="205" t="s">
        <v>1493</v>
      </c>
      <c r="H1072" s="205"/>
      <c r="I1072" s="206">
        <v>349.52</v>
      </c>
      <c r="J1072" s="206"/>
      <c r="K1072" s="207">
        <v>26.39</v>
      </c>
      <c r="L1072" s="207"/>
    </row>
    <row r="1073" spans="1:12" ht="30.6" customHeight="1">
      <c r="A1073" s="74"/>
      <c r="B1073" s="205" t="s">
        <v>1494</v>
      </c>
      <c r="C1073" s="205"/>
      <c r="D1073" s="205"/>
      <c r="E1073" s="76">
        <v>6.0000000000000001E-3</v>
      </c>
      <c r="F1073" s="36" t="s">
        <v>117</v>
      </c>
      <c r="G1073" s="205" t="s">
        <v>1495</v>
      </c>
      <c r="H1073" s="205"/>
      <c r="I1073" s="206">
        <v>11.2</v>
      </c>
      <c r="J1073" s="206"/>
      <c r="K1073" s="207">
        <v>7.0000000000000007E-2</v>
      </c>
      <c r="L1073" s="207"/>
    </row>
    <row r="1074" spans="1:12" ht="58.35" customHeight="1">
      <c r="A1074" s="74"/>
      <c r="B1074" s="205" t="s">
        <v>1496</v>
      </c>
      <c r="C1074" s="205"/>
      <c r="D1074" s="205"/>
      <c r="E1074" s="76">
        <v>1.4396</v>
      </c>
      <c r="F1074" s="36" t="s">
        <v>117</v>
      </c>
      <c r="G1074" s="205" t="s">
        <v>1497</v>
      </c>
      <c r="H1074" s="205"/>
      <c r="I1074" s="206">
        <v>18.68</v>
      </c>
      <c r="J1074" s="206"/>
      <c r="K1074" s="207">
        <v>26.89</v>
      </c>
      <c r="L1074" s="207"/>
    </row>
    <row r="1075" spans="1:12" ht="30.6" customHeight="1">
      <c r="A1075" s="74"/>
      <c r="B1075" s="205" t="s">
        <v>1498</v>
      </c>
      <c r="C1075" s="205"/>
      <c r="D1075" s="205"/>
      <c r="E1075" s="76">
        <v>5.04E-2</v>
      </c>
      <c r="F1075" s="36" t="s">
        <v>56</v>
      </c>
      <c r="G1075" s="205" t="s">
        <v>1499</v>
      </c>
      <c r="H1075" s="205"/>
      <c r="I1075" s="206">
        <v>17.25</v>
      </c>
      <c r="J1075" s="206"/>
      <c r="K1075" s="207">
        <v>0.87</v>
      </c>
      <c r="L1075" s="207"/>
    </row>
    <row r="1076" spans="1:12" ht="30.6" customHeight="1">
      <c r="A1076" s="74"/>
      <c r="B1076" s="205" t="s">
        <v>1500</v>
      </c>
      <c r="C1076" s="205"/>
      <c r="D1076" s="205"/>
      <c r="E1076" s="76">
        <v>2.52E-2</v>
      </c>
      <c r="F1076" s="36" t="s">
        <v>56</v>
      </c>
      <c r="G1076" s="205" t="s">
        <v>1501</v>
      </c>
      <c r="H1076" s="205"/>
      <c r="I1076" s="206">
        <v>11.23</v>
      </c>
      <c r="J1076" s="206"/>
      <c r="K1076" s="207">
        <v>0.28000000000000003</v>
      </c>
      <c r="L1076" s="207"/>
    </row>
    <row r="1077" spans="1:12" ht="30.6" customHeight="1">
      <c r="A1077" s="74"/>
      <c r="B1077" s="205" t="s">
        <v>130</v>
      </c>
      <c r="C1077" s="205"/>
      <c r="D1077" s="205"/>
      <c r="E1077" s="76">
        <v>6.7000000000000002E-3</v>
      </c>
      <c r="F1077" s="36" t="s">
        <v>99</v>
      </c>
      <c r="G1077" s="205" t="s">
        <v>131</v>
      </c>
      <c r="H1077" s="205"/>
      <c r="I1077" s="206">
        <v>29.02</v>
      </c>
      <c r="J1077" s="206"/>
      <c r="K1077" s="207">
        <v>0.19</v>
      </c>
      <c r="L1077" s="207"/>
    </row>
    <row r="1078" spans="1:12" ht="39.75" customHeight="1">
      <c r="A1078" s="74"/>
      <c r="B1078" s="205" t="s">
        <v>1502</v>
      </c>
      <c r="C1078" s="205"/>
      <c r="D1078" s="205"/>
      <c r="E1078" s="76">
        <v>0.1007</v>
      </c>
      <c r="F1078" s="36" t="s">
        <v>56</v>
      </c>
      <c r="G1078" s="205" t="s">
        <v>1503</v>
      </c>
      <c r="H1078" s="205"/>
      <c r="I1078" s="206">
        <v>85.7</v>
      </c>
      <c r="J1078" s="206"/>
      <c r="K1078" s="207">
        <v>8.6300000000000008</v>
      </c>
      <c r="L1078" s="207"/>
    </row>
    <row r="1079" spans="1:12" ht="39.75" customHeight="1">
      <c r="A1079" s="74"/>
      <c r="B1079" s="205" t="s">
        <v>1504</v>
      </c>
      <c r="C1079" s="205"/>
      <c r="D1079" s="205"/>
      <c r="E1079" s="76">
        <v>2.52E-2</v>
      </c>
      <c r="F1079" s="36" t="s">
        <v>56</v>
      </c>
      <c r="G1079" s="205" t="s">
        <v>1505</v>
      </c>
      <c r="H1079" s="205"/>
      <c r="I1079" s="206">
        <v>82.67</v>
      </c>
      <c r="J1079" s="206"/>
      <c r="K1079" s="207">
        <v>2.08</v>
      </c>
      <c r="L1079" s="207"/>
    </row>
    <row r="1080" spans="1:12" ht="21.4" customHeight="1">
      <c r="A1080" s="74"/>
      <c r="B1080" s="205" t="s">
        <v>1506</v>
      </c>
      <c r="C1080" s="205"/>
      <c r="D1080" s="205"/>
      <c r="E1080" s="76">
        <v>0.35170000000000001</v>
      </c>
      <c r="F1080" s="36" t="s">
        <v>117</v>
      </c>
      <c r="G1080" s="205" t="s">
        <v>1507</v>
      </c>
      <c r="H1080" s="205"/>
      <c r="I1080" s="206">
        <v>70.66</v>
      </c>
      <c r="J1080" s="206"/>
      <c r="K1080" s="207">
        <v>24.85</v>
      </c>
      <c r="L1080" s="207"/>
    </row>
    <row r="1081" spans="1:12" ht="39.75" customHeight="1">
      <c r="A1081" s="74"/>
      <c r="B1081" s="205" t="s">
        <v>1508</v>
      </c>
      <c r="C1081" s="205"/>
      <c r="D1081" s="205"/>
      <c r="E1081" s="76">
        <v>0.40479999999999999</v>
      </c>
      <c r="F1081" s="36" t="s">
        <v>117</v>
      </c>
      <c r="G1081" s="205" t="s">
        <v>1509</v>
      </c>
      <c r="H1081" s="205"/>
      <c r="I1081" s="206">
        <v>72.66</v>
      </c>
      <c r="J1081" s="206"/>
      <c r="K1081" s="207">
        <v>29.41</v>
      </c>
      <c r="L1081" s="207"/>
    </row>
    <row r="1082" spans="1:12" ht="39.75" customHeight="1">
      <c r="A1082" s="74"/>
      <c r="B1082" s="205" t="s">
        <v>1510</v>
      </c>
      <c r="C1082" s="205"/>
      <c r="D1082" s="205"/>
      <c r="E1082" s="76">
        <v>2.81E-2</v>
      </c>
      <c r="F1082" s="36" t="s">
        <v>117</v>
      </c>
      <c r="G1082" s="205" t="s">
        <v>1511</v>
      </c>
      <c r="H1082" s="205"/>
      <c r="I1082" s="206">
        <v>60.32</v>
      </c>
      <c r="J1082" s="206"/>
      <c r="K1082" s="207">
        <v>1.69</v>
      </c>
      <c r="L1082" s="207"/>
    </row>
    <row r="1083" spans="1:12" ht="49.15" customHeight="1">
      <c r="A1083" s="74"/>
      <c r="B1083" s="205" t="s">
        <v>1512</v>
      </c>
      <c r="C1083" s="205"/>
      <c r="D1083" s="205"/>
      <c r="E1083" s="76">
        <v>3.2300000000000002E-2</v>
      </c>
      <c r="F1083" s="36" t="s">
        <v>117</v>
      </c>
      <c r="G1083" s="205" t="s">
        <v>1513</v>
      </c>
      <c r="H1083" s="205"/>
      <c r="I1083" s="206">
        <v>61.75</v>
      </c>
      <c r="J1083" s="206"/>
      <c r="K1083" s="207">
        <v>1.99</v>
      </c>
      <c r="L1083" s="207"/>
    </row>
    <row r="1084" spans="1:12" ht="49.15" customHeight="1">
      <c r="A1084" s="74"/>
      <c r="B1084" s="205" t="s">
        <v>1514</v>
      </c>
      <c r="C1084" s="205"/>
      <c r="D1084" s="205"/>
      <c r="E1084" s="76">
        <v>0.54949999999999999</v>
      </c>
      <c r="F1084" s="36" t="s">
        <v>117</v>
      </c>
      <c r="G1084" s="205" t="s">
        <v>1515</v>
      </c>
      <c r="H1084" s="205"/>
      <c r="I1084" s="206">
        <v>85.69</v>
      </c>
      <c r="J1084" s="206"/>
      <c r="K1084" s="207">
        <v>47.09</v>
      </c>
      <c r="L1084" s="207"/>
    </row>
    <row r="1085" spans="1:12" ht="49.15" customHeight="1">
      <c r="A1085" s="74"/>
      <c r="B1085" s="205" t="s">
        <v>1516</v>
      </c>
      <c r="C1085" s="205"/>
      <c r="D1085" s="205"/>
      <c r="E1085" s="76">
        <v>0.4284</v>
      </c>
      <c r="F1085" s="36" t="s">
        <v>117</v>
      </c>
      <c r="G1085" s="205" t="s">
        <v>1517</v>
      </c>
      <c r="H1085" s="205"/>
      <c r="I1085" s="206">
        <v>111.7</v>
      </c>
      <c r="J1085" s="206"/>
      <c r="K1085" s="207">
        <v>47.85</v>
      </c>
      <c r="L1085" s="207"/>
    </row>
    <row r="1086" spans="1:12" ht="49.15" customHeight="1">
      <c r="A1086" s="74"/>
      <c r="B1086" s="205" t="s">
        <v>1518</v>
      </c>
      <c r="C1086" s="205"/>
      <c r="D1086" s="205"/>
      <c r="E1086" s="76">
        <v>4.3900000000000002E-2</v>
      </c>
      <c r="F1086" s="36" t="s">
        <v>117</v>
      </c>
      <c r="G1086" s="205" t="s">
        <v>1519</v>
      </c>
      <c r="H1086" s="205"/>
      <c r="I1086" s="206">
        <v>71.36</v>
      </c>
      <c r="J1086" s="206"/>
      <c r="K1086" s="207">
        <v>3.13</v>
      </c>
      <c r="L1086" s="207"/>
    </row>
    <row r="1087" spans="1:12" ht="49.15" customHeight="1">
      <c r="A1087" s="74"/>
      <c r="B1087" s="205" t="s">
        <v>1520</v>
      </c>
      <c r="C1087" s="205"/>
      <c r="D1087" s="205"/>
      <c r="E1087" s="76">
        <v>3.4200000000000001E-2</v>
      </c>
      <c r="F1087" s="36" t="s">
        <v>117</v>
      </c>
      <c r="G1087" s="205" t="s">
        <v>1521</v>
      </c>
      <c r="H1087" s="205"/>
      <c r="I1087" s="206">
        <v>91.12</v>
      </c>
      <c r="J1087" s="206"/>
      <c r="K1087" s="210">
        <v>3.12</v>
      </c>
      <c r="L1087" s="210"/>
    </row>
    <row r="1088" spans="1:12" ht="49.15" customHeight="1">
      <c r="A1088" s="74"/>
      <c r="B1088" s="74"/>
      <c r="C1088" s="74"/>
      <c r="D1088" s="74"/>
      <c r="E1088" s="74"/>
      <c r="F1088" s="74"/>
      <c r="G1088" s="208" t="s">
        <v>761</v>
      </c>
      <c r="H1088" s="208"/>
      <c r="I1088" s="208"/>
      <c r="J1088" s="209">
        <v>492.82</v>
      </c>
      <c r="K1088" s="209"/>
      <c r="L1088" s="209"/>
    </row>
    <row r="1089" spans="1:12" ht="49.15" customHeight="1">
      <c r="A1089" s="205" t="s">
        <v>1522</v>
      </c>
      <c r="B1089" s="205"/>
      <c r="C1089" s="36" t="s">
        <v>557</v>
      </c>
      <c r="D1089" s="35" t="s">
        <v>117</v>
      </c>
      <c r="E1089" s="211" t="s">
        <v>558</v>
      </c>
      <c r="F1089" s="211"/>
      <c r="G1089" s="211"/>
      <c r="H1089" s="211"/>
      <c r="I1089" s="211"/>
      <c r="J1089" s="211"/>
      <c r="K1089" s="75"/>
      <c r="L1089" s="75"/>
    </row>
    <row r="1090" spans="1:12" ht="49.15" customHeight="1">
      <c r="A1090" s="74"/>
      <c r="B1090" s="205" t="s">
        <v>1523</v>
      </c>
      <c r="C1090" s="205"/>
      <c r="D1090" s="205"/>
      <c r="E1090" s="76">
        <v>2.6800000000000001E-2</v>
      </c>
      <c r="F1090" s="36" t="s">
        <v>1524</v>
      </c>
      <c r="G1090" s="205" t="s">
        <v>1525</v>
      </c>
      <c r="H1090" s="205"/>
      <c r="I1090" s="206">
        <v>36.5</v>
      </c>
      <c r="J1090" s="206"/>
      <c r="K1090" s="207">
        <v>0.98</v>
      </c>
      <c r="L1090" s="207"/>
    </row>
    <row r="1091" spans="1:12" ht="15.4" customHeight="1">
      <c r="A1091" s="74"/>
      <c r="B1091" s="205" t="s">
        <v>1448</v>
      </c>
      <c r="C1091" s="205"/>
      <c r="D1091" s="205"/>
      <c r="E1091" s="76">
        <v>2.6800000000000001E-2</v>
      </c>
      <c r="F1091" s="36" t="s">
        <v>56</v>
      </c>
      <c r="G1091" s="205" t="s">
        <v>1449</v>
      </c>
      <c r="H1091" s="205"/>
      <c r="I1091" s="206">
        <v>135.62</v>
      </c>
      <c r="J1091" s="206"/>
      <c r="K1091" s="207">
        <v>3.63</v>
      </c>
      <c r="L1091" s="207"/>
    </row>
    <row r="1092" spans="1:12" ht="31.7" customHeight="1">
      <c r="A1092" s="74"/>
      <c r="B1092" s="205" t="s">
        <v>1450</v>
      </c>
      <c r="C1092" s="205"/>
      <c r="D1092" s="205"/>
      <c r="E1092" s="76">
        <v>2.6800000000000001E-2</v>
      </c>
      <c r="F1092" s="36" t="s">
        <v>56</v>
      </c>
      <c r="G1092" s="205" t="s">
        <v>1451</v>
      </c>
      <c r="H1092" s="205"/>
      <c r="I1092" s="206">
        <v>131.15</v>
      </c>
      <c r="J1092" s="206"/>
      <c r="K1092" s="207">
        <v>3.51</v>
      </c>
      <c r="L1092" s="207"/>
    </row>
    <row r="1093" spans="1:12" ht="49.15" customHeight="1">
      <c r="A1093" s="74"/>
      <c r="B1093" s="205" t="s">
        <v>1454</v>
      </c>
      <c r="C1093" s="205"/>
      <c r="D1093" s="205"/>
      <c r="E1093" s="76">
        <v>1</v>
      </c>
      <c r="F1093" s="36" t="s">
        <v>117</v>
      </c>
      <c r="G1093" s="205" t="s">
        <v>1455</v>
      </c>
      <c r="H1093" s="205"/>
      <c r="I1093" s="206">
        <v>53.61</v>
      </c>
      <c r="J1093" s="206"/>
      <c r="K1093" s="207">
        <v>53.61</v>
      </c>
      <c r="L1093" s="207"/>
    </row>
    <row r="1094" spans="1:12" ht="30.6" customHeight="1">
      <c r="A1094" s="74"/>
      <c r="B1094" s="205" t="s">
        <v>1526</v>
      </c>
      <c r="C1094" s="205"/>
      <c r="D1094" s="205"/>
      <c r="E1094" s="76">
        <v>1.2782</v>
      </c>
      <c r="F1094" s="36" t="s">
        <v>86</v>
      </c>
      <c r="G1094" s="205" t="s">
        <v>1527</v>
      </c>
      <c r="H1094" s="205"/>
      <c r="I1094" s="206">
        <v>2.2799999999999998</v>
      </c>
      <c r="J1094" s="206"/>
      <c r="K1094" s="207">
        <v>2.91</v>
      </c>
      <c r="L1094" s="207"/>
    </row>
    <row r="1095" spans="1:12" ht="30.6" customHeight="1">
      <c r="A1095" s="74"/>
      <c r="B1095" s="205" t="s">
        <v>1458</v>
      </c>
      <c r="C1095" s="205"/>
      <c r="D1095" s="205"/>
      <c r="E1095" s="76">
        <v>0.1074</v>
      </c>
      <c r="F1095" s="36" t="s">
        <v>56</v>
      </c>
      <c r="G1095" s="205" t="s">
        <v>1459</v>
      </c>
      <c r="H1095" s="205"/>
      <c r="I1095" s="206">
        <v>13.33</v>
      </c>
      <c r="J1095" s="206"/>
      <c r="K1095" s="207">
        <v>1.43</v>
      </c>
      <c r="L1095" s="207"/>
    </row>
    <row r="1096" spans="1:12" ht="39.75" customHeight="1">
      <c r="A1096" s="74"/>
      <c r="B1096" s="205" t="s">
        <v>1528</v>
      </c>
      <c r="C1096" s="205"/>
      <c r="D1096" s="205"/>
      <c r="E1096" s="76">
        <v>2.6800000000000001E-2</v>
      </c>
      <c r="F1096" s="36" t="s">
        <v>56</v>
      </c>
      <c r="G1096" s="205" t="s">
        <v>1529</v>
      </c>
      <c r="H1096" s="205"/>
      <c r="I1096" s="206">
        <v>161.85</v>
      </c>
      <c r="J1096" s="206"/>
      <c r="K1096" s="207">
        <v>4.34</v>
      </c>
      <c r="L1096" s="207"/>
    </row>
    <row r="1097" spans="1:12" ht="39.75" customHeight="1">
      <c r="A1097" s="74"/>
      <c r="B1097" s="205" t="s">
        <v>1460</v>
      </c>
      <c r="C1097" s="205"/>
      <c r="D1097" s="205"/>
      <c r="E1097" s="76">
        <v>0.04</v>
      </c>
      <c r="F1097" s="36" t="s">
        <v>99</v>
      </c>
      <c r="G1097" s="205" t="s">
        <v>1461</v>
      </c>
      <c r="H1097" s="205"/>
      <c r="I1097" s="206">
        <v>275.82</v>
      </c>
      <c r="J1097" s="206"/>
      <c r="K1097" s="207">
        <v>11.03</v>
      </c>
      <c r="L1097" s="207"/>
    </row>
    <row r="1098" spans="1:12" ht="39.75" customHeight="1">
      <c r="A1098" s="74"/>
      <c r="B1098" s="205" t="s">
        <v>1462</v>
      </c>
      <c r="C1098" s="205"/>
      <c r="D1098" s="205"/>
      <c r="E1098" s="76">
        <v>2.6800000000000001E-2</v>
      </c>
      <c r="F1098" s="36" t="s">
        <v>56</v>
      </c>
      <c r="G1098" s="205" t="s">
        <v>1463</v>
      </c>
      <c r="H1098" s="205"/>
      <c r="I1098" s="206">
        <v>59.14</v>
      </c>
      <c r="J1098" s="206"/>
      <c r="K1098" s="207">
        <v>1.58</v>
      </c>
      <c r="L1098" s="207"/>
    </row>
    <row r="1099" spans="1:12" ht="30.6" customHeight="1">
      <c r="A1099" s="74"/>
      <c r="B1099" s="205" t="s">
        <v>1530</v>
      </c>
      <c r="C1099" s="205"/>
      <c r="D1099" s="205"/>
      <c r="E1099" s="76">
        <v>2.6800000000000001E-2</v>
      </c>
      <c r="F1099" s="36" t="s">
        <v>56</v>
      </c>
      <c r="G1099" s="205" t="s">
        <v>1531</v>
      </c>
      <c r="H1099" s="205"/>
      <c r="I1099" s="206">
        <v>235.14</v>
      </c>
      <c r="J1099" s="206"/>
      <c r="K1099" s="207">
        <v>6.3</v>
      </c>
      <c r="L1099" s="207"/>
    </row>
    <row r="1100" spans="1:12" ht="21.4" customHeight="1">
      <c r="A1100" s="74"/>
      <c r="B1100" s="205" t="s">
        <v>1532</v>
      </c>
      <c r="C1100" s="205"/>
      <c r="D1100" s="205"/>
      <c r="E1100" s="76">
        <v>2.6800000000000001E-2</v>
      </c>
      <c r="F1100" s="36" t="s">
        <v>56</v>
      </c>
      <c r="G1100" s="205" t="s">
        <v>1533</v>
      </c>
      <c r="H1100" s="205"/>
      <c r="I1100" s="206">
        <v>164.61</v>
      </c>
      <c r="J1100" s="206"/>
      <c r="K1100" s="207">
        <v>4.41</v>
      </c>
      <c r="L1100" s="207"/>
    </row>
    <row r="1101" spans="1:12" ht="49.15" customHeight="1">
      <c r="A1101" s="74"/>
      <c r="B1101" s="205" t="s">
        <v>836</v>
      </c>
      <c r="C1101" s="205"/>
      <c r="D1101" s="205"/>
      <c r="E1101" s="76">
        <v>1.1154999999999999</v>
      </c>
      <c r="F1101" s="36" t="s">
        <v>581</v>
      </c>
      <c r="G1101" s="205" t="s">
        <v>837</v>
      </c>
      <c r="H1101" s="205"/>
      <c r="I1101" s="206">
        <v>15.33</v>
      </c>
      <c r="J1101" s="206"/>
      <c r="K1101" s="207">
        <v>17.100000000000001</v>
      </c>
      <c r="L1101" s="207"/>
    </row>
    <row r="1102" spans="1:12" ht="76.900000000000006" customHeight="1">
      <c r="A1102" s="74"/>
      <c r="B1102" s="205" t="s">
        <v>1464</v>
      </c>
      <c r="C1102" s="205"/>
      <c r="D1102" s="205"/>
      <c r="E1102" s="76">
        <v>1.4293</v>
      </c>
      <c r="F1102" s="36" t="s">
        <v>117</v>
      </c>
      <c r="G1102" s="205" t="s">
        <v>1465</v>
      </c>
      <c r="H1102" s="205"/>
      <c r="I1102" s="206">
        <v>7.33</v>
      </c>
      <c r="J1102" s="206"/>
      <c r="K1102" s="207">
        <v>10.48</v>
      </c>
      <c r="L1102" s="207"/>
    </row>
    <row r="1103" spans="1:12" ht="76.900000000000006" customHeight="1">
      <c r="A1103" s="74"/>
      <c r="B1103" s="205" t="s">
        <v>1534</v>
      </c>
      <c r="C1103" s="205"/>
      <c r="D1103" s="205"/>
      <c r="E1103" s="76">
        <v>8.8599999999999998E-2</v>
      </c>
      <c r="F1103" s="36" t="s">
        <v>86</v>
      </c>
      <c r="G1103" s="205" t="s">
        <v>1535</v>
      </c>
      <c r="H1103" s="205"/>
      <c r="I1103" s="206">
        <v>13.22</v>
      </c>
      <c r="J1103" s="206"/>
      <c r="K1103" s="207">
        <v>1.17</v>
      </c>
      <c r="L1103" s="207"/>
    </row>
    <row r="1104" spans="1:12" ht="21.4" customHeight="1">
      <c r="A1104" s="74"/>
      <c r="B1104" s="205" t="s">
        <v>1536</v>
      </c>
      <c r="C1104" s="205"/>
      <c r="D1104" s="205"/>
      <c r="E1104" s="76">
        <v>0.14230000000000001</v>
      </c>
      <c r="F1104" s="36" t="s">
        <v>86</v>
      </c>
      <c r="G1104" s="205" t="s">
        <v>1537</v>
      </c>
      <c r="H1104" s="205"/>
      <c r="I1104" s="206">
        <v>36.76</v>
      </c>
      <c r="J1104" s="206"/>
      <c r="K1104" s="207">
        <v>5.23</v>
      </c>
      <c r="L1104" s="207"/>
    </row>
    <row r="1105" spans="1:12" ht="30.6" customHeight="1">
      <c r="A1105" s="74"/>
      <c r="B1105" s="205" t="s">
        <v>1538</v>
      </c>
      <c r="C1105" s="205"/>
      <c r="D1105" s="205"/>
      <c r="E1105" s="76">
        <v>5.3699999999999998E-2</v>
      </c>
      <c r="F1105" s="36" t="s">
        <v>56</v>
      </c>
      <c r="G1105" s="205" t="s">
        <v>1539</v>
      </c>
      <c r="H1105" s="205"/>
      <c r="I1105" s="206">
        <v>5.22</v>
      </c>
      <c r="J1105" s="206"/>
      <c r="K1105" s="207">
        <v>0.28000000000000003</v>
      </c>
      <c r="L1105" s="207"/>
    </row>
    <row r="1106" spans="1:12" ht="49.15" customHeight="1">
      <c r="A1106" s="74"/>
      <c r="B1106" s="205" t="s">
        <v>1540</v>
      </c>
      <c r="C1106" s="205"/>
      <c r="D1106" s="205"/>
      <c r="E1106" s="76">
        <v>5.3699999999999998E-2</v>
      </c>
      <c r="F1106" s="36" t="s">
        <v>56</v>
      </c>
      <c r="G1106" s="205" t="s">
        <v>1541</v>
      </c>
      <c r="H1106" s="205"/>
      <c r="I1106" s="206">
        <v>96.06</v>
      </c>
      <c r="J1106" s="206"/>
      <c r="K1106" s="207">
        <v>5.16</v>
      </c>
      <c r="L1106" s="207"/>
    </row>
    <row r="1107" spans="1:12" ht="49.15" customHeight="1">
      <c r="A1107" s="74"/>
      <c r="B1107" s="205" t="s">
        <v>1542</v>
      </c>
      <c r="C1107" s="205"/>
      <c r="D1107" s="205"/>
      <c r="E1107" s="76">
        <v>2.6800000000000001E-2</v>
      </c>
      <c r="F1107" s="36" t="s">
        <v>56</v>
      </c>
      <c r="G1107" s="205" t="s">
        <v>1543</v>
      </c>
      <c r="H1107" s="205"/>
      <c r="I1107" s="206">
        <v>267.97000000000003</v>
      </c>
      <c r="J1107" s="206"/>
      <c r="K1107" s="207">
        <v>7.18</v>
      </c>
      <c r="L1107" s="207"/>
    </row>
    <row r="1108" spans="1:12" ht="49.15" customHeight="1">
      <c r="A1108" s="74"/>
      <c r="B1108" s="205" t="s">
        <v>1466</v>
      </c>
      <c r="C1108" s="205"/>
      <c r="D1108" s="205"/>
      <c r="E1108" s="76">
        <v>0.3221</v>
      </c>
      <c r="F1108" s="36" t="s">
        <v>86</v>
      </c>
      <c r="G1108" s="205" t="s">
        <v>1467</v>
      </c>
      <c r="H1108" s="205"/>
      <c r="I1108" s="206">
        <v>1.96</v>
      </c>
      <c r="J1108" s="206"/>
      <c r="K1108" s="207">
        <v>0.63</v>
      </c>
      <c r="L1108" s="207"/>
    </row>
    <row r="1109" spans="1:12" ht="58.35" customHeight="1">
      <c r="A1109" s="74"/>
      <c r="B1109" s="205" t="s">
        <v>1468</v>
      </c>
      <c r="C1109" s="205"/>
      <c r="D1109" s="205"/>
      <c r="E1109" s="76">
        <v>0.53690000000000004</v>
      </c>
      <c r="F1109" s="36" t="s">
        <v>86</v>
      </c>
      <c r="G1109" s="205" t="s">
        <v>1469</v>
      </c>
      <c r="H1109" s="205"/>
      <c r="I1109" s="206">
        <v>1</v>
      </c>
      <c r="J1109" s="206"/>
      <c r="K1109" s="207">
        <v>0.54</v>
      </c>
      <c r="L1109" s="207"/>
    </row>
    <row r="1110" spans="1:12" ht="49.15" customHeight="1">
      <c r="A1110" s="74"/>
      <c r="B1110" s="205" t="s">
        <v>1470</v>
      </c>
      <c r="C1110" s="205"/>
      <c r="D1110" s="205"/>
      <c r="E1110" s="76">
        <v>0.3221</v>
      </c>
      <c r="F1110" s="36" t="s">
        <v>86</v>
      </c>
      <c r="G1110" s="205" t="s">
        <v>1471</v>
      </c>
      <c r="H1110" s="205"/>
      <c r="I1110" s="206">
        <v>6.22</v>
      </c>
      <c r="J1110" s="206"/>
      <c r="K1110" s="207">
        <v>2</v>
      </c>
      <c r="L1110" s="207"/>
    </row>
    <row r="1111" spans="1:12" ht="67.5" customHeight="1">
      <c r="A1111" s="74"/>
      <c r="B1111" s="205" t="s">
        <v>1472</v>
      </c>
      <c r="C1111" s="205"/>
      <c r="D1111" s="205"/>
      <c r="E1111" s="76">
        <v>0.53690000000000004</v>
      </c>
      <c r="F1111" s="36" t="s">
        <v>86</v>
      </c>
      <c r="G1111" s="205" t="s">
        <v>1473</v>
      </c>
      <c r="H1111" s="205"/>
      <c r="I1111" s="206">
        <v>7.11</v>
      </c>
      <c r="J1111" s="206"/>
      <c r="K1111" s="207">
        <v>3.82</v>
      </c>
      <c r="L1111" s="207"/>
    </row>
    <row r="1112" spans="1:12" ht="49.15" customHeight="1">
      <c r="A1112" s="74"/>
      <c r="B1112" s="205" t="s">
        <v>1474</v>
      </c>
      <c r="C1112" s="205"/>
      <c r="D1112" s="205"/>
      <c r="E1112" s="76">
        <v>0.1074</v>
      </c>
      <c r="F1112" s="36" t="s">
        <v>56</v>
      </c>
      <c r="G1112" s="205" t="s">
        <v>1475</v>
      </c>
      <c r="H1112" s="205"/>
      <c r="I1112" s="206">
        <v>9.07</v>
      </c>
      <c r="J1112" s="206"/>
      <c r="K1112" s="207">
        <v>0.97</v>
      </c>
      <c r="L1112" s="207"/>
    </row>
    <row r="1113" spans="1:12" ht="49.15" customHeight="1">
      <c r="A1113" s="74"/>
      <c r="B1113" s="205" t="s">
        <v>1476</v>
      </c>
      <c r="C1113" s="205"/>
      <c r="D1113" s="205"/>
      <c r="E1113" s="76">
        <v>0.85909999999999997</v>
      </c>
      <c r="F1113" s="36" t="s">
        <v>86</v>
      </c>
      <c r="G1113" s="205" t="s">
        <v>1477</v>
      </c>
      <c r="H1113" s="205"/>
      <c r="I1113" s="206">
        <v>1.69</v>
      </c>
      <c r="J1113" s="206"/>
      <c r="K1113" s="207">
        <v>1.45</v>
      </c>
      <c r="L1113" s="207"/>
    </row>
    <row r="1114" spans="1:12" ht="49.15" customHeight="1">
      <c r="A1114" s="74"/>
      <c r="B1114" s="205" t="s">
        <v>422</v>
      </c>
      <c r="C1114" s="205"/>
      <c r="D1114" s="205"/>
      <c r="E1114" s="76">
        <v>2.5503</v>
      </c>
      <c r="F1114" s="36" t="s">
        <v>86</v>
      </c>
      <c r="G1114" s="205" t="s">
        <v>423</v>
      </c>
      <c r="H1114" s="205"/>
      <c r="I1114" s="206">
        <v>2.4700000000000002</v>
      </c>
      <c r="J1114" s="206"/>
      <c r="K1114" s="207">
        <v>6.3</v>
      </c>
      <c r="L1114" s="207"/>
    </row>
    <row r="1115" spans="1:12" ht="49.15" customHeight="1">
      <c r="A1115" s="74"/>
      <c r="B1115" s="205" t="s">
        <v>1478</v>
      </c>
      <c r="C1115" s="205"/>
      <c r="D1115" s="205"/>
      <c r="E1115" s="76">
        <v>0.16109999999999999</v>
      </c>
      <c r="F1115" s="36" t="s">
        <v>56</v>
      </c>
      <c r="G1115" s="205" t="s">
        <v>1479</v>
      </c>
      <c r="H1115" s="205"/>
      <c r="I1115" s="206">
        <v>7.84</v>
      </c>
      <c r="J1115" s="206"/>
      <c r="K1115" s="207">
        <v>1.26</v>
      </c>
      <c r="L1115" s="207"/>
    </row>
    <row r="1116" spans="1:12" ht="39.75" customHeight="1">
      <c r="A1116" s="74"/>
      <c r="B1116" s="205" t="s">
        <v>1480</v>
      </c>
      <c r="C1116" s="205"/>
      <c r="D1116" s="205"/>
      <c r="E1116" s="76">
        <v>2.6800000000000001E-2</v>
      </c>
      <c r="F1116" s="36" t="s">
        <v>56</v>
      </c>
      <c r="G1116" s="205" t="s">
        <v>1481</v>
      </c>
      <c r="H1116" s="205"/>
      <c r="I1116" s="206">
        <v>19.36</v>
      </c>
      <c r="J1116" s="206"/>
      <c r="K1116" s="207">
        <v>0.52</v>
      </c>
      <c r="L1116" s="207"/>
    </row>
    <row r="1117" spans="1:12" ht="39.75" customHeight="1">
      <c r="A1117" s="74"/>
      <c r="B1117" s="205" t="s">
        <v>1544</v>
      </c>
      <c r="C1117" s="205"/>
      <c r="D1117" s="205"/>
      <c r="E1117" s="76">
        <v>0.13420000000000001</v>
      </c>
      <c r="F1117" s="36" t="s">
        <v>56</v>
      </c>
      <c r="G1117" s="205" t="s">
        <v>1545</v>
      </c>
      <c r="H1117" s="205"/>
      <c r="I1117" s="206">
        <v>31.03</v>
      </c>
      <c r="J1117" s="206"/>
      <c r="K1117" s="207">
        <v>4.16</v>
      </c>
      <c r="L1117" s="207"/>
    </row>
    <row r="1118" spans="1:12" ht="30.6" customHeight="1">
      <c r="A1118" s="74"/>
      <c r="B1118" s="205" t="s">
        <v>1546</v>
      </c>
      <c r="C1118" s="205"/>
      <c r="D1118" s="205"/>
      <c r="E1118" s="76">
        <v>2.6800000000000001E-2</v>
      </c>
      <c r="F1118" s="36" t="s">
        <v>56</v>
      </c>
      <c r="G1118" s="205" t="s">
        <v>1547</v>
      </c>
      <c r="H1118" s="205"/>
      <c r="I1118" s="206">
        <v>32.380000000000003</v>
      </c>
      <c r="J1118" s="206"/>
      <c r="K1118" s="207">
        <v>0.87</v>
      </c>
      <c r="L1118" s="207"/>
    </row>
    <row r="1119" spans="1:12" ht="39.75" customHeight="1">
      <c r="A1119" s="74"/>
      <c r="B1119" s="205" t="s">
        <v>1484</v>
      </c>
      <c r="C1119" s="205"/>
      <c r="D1119" s="205"/>
      <c r="E1119" s="76">
        <v>1.4510000000000001</v>
      </c>
      <c r="F1119" s="36" t="s">
        <v>117</v>
      </c>
      <c r="G1119" s="205" t="s">
        <v>1485</v>
      </c>
      <c r="H1119" s="205"/>
      <c r="I1119" s="206">
        <v>14.13</v>
      </c>
      <c r="J1119" s="206"/>
      <c r="K1119" s="207">
        <v>20.5</v>
      </c>
      <c r="L1119" s="207"/>
    </row>
    <row r="1120" spans="1:12" ht="39.75" customHeight="1">
      <c r="A1120" s="74"/>
      <c r="B1120" s="205" t="s">
        <v>1488</v>
      </c>
      <c r="C1120" s="205"/>
      <c r="D1120" s="205"/>
      <c r="E1120" s="76">
        <v>3.9E-2</v>
      </c>
      <c r="F1120" s="36" t="s">
        <v>99</v>
      </c>
      <c r="G1120" s="205" t="s">
        <v>1489</v>
      </c>
      <c r="H1120" s="205"/>
      <c r="I1120" s="206">
        <v>47.87</v>
      </c>
      <c r="J1120" s="206"/>
      <c r="K1120" s="207">
        <v>1.87</v>
      </c>
      <c r="L1120" s="207"/>
    </row>
    <row r="1121" spans="1:12" ht="49.15" customHeight="1">
      <c r="A1121" s="74"/>
      <c r="B1121" s="205" t="s">
        <v>1490</v>
      </c>
      <c r="C1121" s="205"/>
      <c r="D1121" s="205"/>
      <c r="E1121" s="76">
        <v>1.4510000000000001</v>
      </c>
      <c r="F1121" s="36" t="s">
        <v>117</v>
      </c>
      <c r="G1121" s="205" t="s">
        <v>1491</v>
      </c>
      <c r="H1121" s="205"/>
      <c r="I1121" s="206">
        <v>41.04</v>
      </c>
      <c r="J1121" s="206"/>
      <c r="K1121" s="207">
        <v>59.55</v>
      </c>
      <c r="L1121" s="207"/>
    </row>
    <row r="1122" spans="1:12" ht="58.35" customHeight="1">
      <c r="A1122" s="74"/>
      <c r="B1122" s="205" t="s">
        <v>1494</v>
      </c>
      <c r="C1122" s="205"/>
      <c r="D1122" s="205"/>
      <c r="E1122" s="76">
        <v>8.9999999999999993E-3</v>
      </c>
      <c r="F1122" s="36" t="s">
        <v>117</v>
      </c>
      <c r="G1122" s="205" t="s">
        <v>1495</v>
      </c>
      <c r="H1122" s="205"/>
      <c r="I1122" s="206">
        <v>11.2</v>
      </c>
      <c r="J1122" s="206"/>
      <c r="K1122" s="207">
        <v>0.1</v>
      </c>
      <c r="L1122" s="207"/>
    </row>
    <row r="1123" spans="1:12" ht="30.6" customHeight="1">
      <c r="A1123" s="74"/>
      <c r="B1123" s="205" t="s">
        <v>1496</v>
      </c>
      <c r="C1123" s="205"/>
      <c r="D1123" s="205"/>
      <c r="E1123" s="76">
        <v>1.4510000000000001</v>
      </c>
      <c r="F1123" s="36" t="s">
        <v>117</v>
      </c>
      <c r="G1123" s="205" t="s">
        <v>1497</v>
      </c>
      <c r="H1123" s="205"/>
      <c r="I1123" s="206">
        <v>18.68</v>
      </c>
      <c r="J1123" s="206"/>
      <c r="K1123" s="207">
        <v>27.1</v>
      </c>
      <c r="L1123" s="207"/>
    </row>
    <row r="1124" spans="1:12" ht="58.35" customHeight="1">
      <c r="A1124" s="74"/>
      <c r="B1124" s="205" t="s">
        <v>1498</v>
      </c>
      <c r="C1124" s="205"/>
      <c r="D1124" s="205"/>
      <c r="E1124" s="76">
        <v>0.18790000000000001</v>
      </c>
      <c r="F1124" s="36" t="s">
        <v>56</v>
      </c>
      <c r="G1124" s="205" t="s">
        <v>1499</v>
      </c>
      <c r="H1124" s="205"/>
      <c r="I1124" s="206">
        <v>17.25</v>
      </c>
      <c r="J1124" s="206"/>
      <c r="K1124" s="207">
        <v>3.24</v>
      </c>
      <c r="L1124" s="207"/>
    </row>
    <row r="1125" spans="1:12" ht="30.6" customHeight="1">
      <c r="A1125" s="74"/>
      <c r="B1125" s="205" t="s">
        <v>1500</v>
      </c>
      <c r="C1125" s="205"/>
      <c r="D1125" s="205"/>
      <c r="E1125" s="76">
        <v>2.6800000000000001E-2</v>
      </c>
      <c r="F1125" s="36" t="s">
        <v>56</v>
      </c>
      <c r="G1125" s="205" t="s">
        <v>1501</v>
      </c>
      <c r="H1125" s="205"/>
      <c r="I1125" s="206">
        <v>11.23</v>
      </c>
      <c r="J1125" s="206"/>
      <c r="K1125" s="207">
        <v>0.3</v>
      </c>
      <c r="L1125" s="207"/>
    </row>
    <row r="1126" spans="1:12" ht="30.6" customHeight="1">
      <c r="A1126" s="74"/>
      <c r="B1126" s="205" t="s">
        <v>130</v>
      </c>
      <c r="C1126" s="205"/>
      <c r="D1126" s="205"/>
      <c r="E1126" s="76">
        <v>0.01</v>
      </c>
      <c r="F1126" s="36" t="s">
        <v>99</v>
      </c>
      <c r="G1126" s="205" t="s">
        <v>131</v>
      </c>
      <c r="H1126" s="205"/>
      <c r="I1126" s="206">
        <v>29.02</v>
      </c>
      <c r="J1126" s="206"/>
      <c r="K1126" s="207">
        <v>0.28999999999999998</v>
      </c>
      <c r="L1126" s="207"/>
    </row>
    <row r="1127" spans="1:12" ht="39.75" customHeight="1">
      <c r="A1127" s="74"/>
      <c r="B1127" s="205" t="s">
        <v>1502</v>
      </c>
      <c r="C1127" s="205"/>
      <c r="D1127" s="205"/>
      <c r="E1127" s="76">
        <v>0.16109999999999999</v>
      </c>
      <c r="F1127" s="36" t="s">
        <v>56</v>
      </c>
      <c r="G1127" s="205" t="s">
        <v>1503</v>
      </c>
      <c r="H1127" s="205"/>
      <c r="I1127" s="206">
        <v>85.7</v>
      </c>
      <c r="J1127" s="206"/>
      <c r="K1127" s="207">
        <v>13.81</v>
      </c>
      <c r="L1127" s="207"/>
    </row>
    <row r="1128" spans="1:12" ht="39.75" customHeight="1">
      <c r="A1128" s="74"/>
      <c r="B1128" s="205" t="s">
        <v>1548</v>
      </c>
      <c r="C1128" s="205"/>
      <c r="D1128" s="205"/>
      <c r="E1128" s="76">
        <v>2.6800000000000001E-2</v>
      </c>
      <c r="F1128" s="36" t="s">
        <v>56</v>
      </c>
      <c r="G1128" s="205" t="s">
        <v>1549</v>
      </c>
      <c r="H1128" s="205"/>
      <c r="I1128" s="206">
        <v>53.94</v>
      </c>
      <c r="J1128" s="206"/>
      <c r="K1128" s="207">
        <v>1.45</v>
      </c>
      <c r="L1128" s="207"/>
    </row>
    <row r="1129" spans="1:12" ht="21.4" customHeight="1">
      <c r="A1129" s="74"/>
      <c r="B1129" s="205" t="s">
        <v>1506</v>
      </c>
      <c r="C1129" s="205"/>
      <c r="D1129" s="205"/>
      <c r="E1129" s="76">
        <v>0.1449</v>
      </c>
      <c r="F1129" s="36" t="s">
        <v>117</v>
      </c>
      <c r="G1129" s="205" t="s">
        <v>1507</v>
      </c>
      <c r="H1129" s="205"/>
      <c r="I1129" s="206">
        <v>70.66</v>
      </c>
      <c r="J1129" s="206"/>
      <c r="K1129" s="207">
        <v>10.24</v>
      </c>
      <c r="L1129" s="207"/>
    </row>
    <row r="1130" spans="1:12" ht="39.75" customHeight="1">
      <c r="A1130" s="74"/>
      <c r="B1130" s="205" t="s">
        <v>1508</v>
      </c>
      <c r="C1130" s="205"/>
      <c r="D1130" s="205"/>
      <c r="E1130" s="76">
        <v>0.1668</v>
      </c>
      <c r="F1130" s="36" t="s">
        <v>117</v>
      </c>
      <c r="G1130" s="205" t="s">
        <v>1509</v>
      </c>
      <c r="H1130" s="205"/>
      <c r="I1130" s="206">
        <v>72.66</v>
      </c>
      <c r="J1130" s="206"/>
      <c r="K1130" s="207">
        <v>12.12</v>
      </c>
      <c r="L1130" s="207"/>
    </row>
    <row r="1131" spans="1:12" ht="39.75" customHeight="1">
      <c r="A1131" s="74"/>
      <c r="B1131" s="205" t="s">
        <v>1514</v>
      </c>
      <c r="C1131" s="205"/>
      <c r="D1131" s="205"/>
      <c r="E1131" s="76">
        <v>0.22639999999999999</v>
      </c>
      <c r="F1131" s="36" t="s">
        <v>117</v>
      </c>
      <c r="G1131" s="205" t="s">
        <v>1515</v>
      </c>
      <c r="H1131" s="205"/>
      <c r="I1131" s="206">
        <v>85.69</v>
      </c>
      <c r="J1131" s="206"/>
      <c r="K1131" s="207">
        <v>19.399999999999999</v>
      </c>
      <c r="L1131" s="207"/>
    </row>
    <row r="1132" spans="1:12" ht="49.15" customHeight="1">
      <c r="A1132" s="74"/>
      <c r="B1132" s="205" t="s">
        <v>1516</v>
      </c>
      <c r="C1132" s="205"/>
      <c r="D1132" s="205"/>
      <c r="E1132" s="76">
        <v>0.17649999999999999</v>
      </c>
      <c r="F1132" s="36" t="s">
        <v>117</v>
      </c>
      <c r="G1132" s="205" t="s">
        <v>1517</v>
      </c>
      <c r="H1132" s="205"/>
      <c r="I1132" s="206">
        <v>111.7</v>
      </c>
      <c r="J1132" s="206"/>
      <c r="K1132" s="210">
        <v>19.72</v>
      </c>
      <c r="L1132" s="210"/>
    </row>
    <row r="1133" spans="1:12" ht="49.15" customHeight="1">
      <c r="A1133" s="74"/>
      <c r="B1133" s="74"/>
      <c r="C1133" s="74"/>
      <c r="D1133" s="74"/>
      <c r="E1133" s="74"/>
      <c r="F1133" s="74"/>
      <c r="G1133" s="208" t="s">
        <v>761</v>
      </c>
      <c r="H1133" s="208"/>
      <c r="I1133" s="208"/>
      <c r="J1133" s="209">
        <v>352.54</v>
      </c>
      <c r="K1133" s="209"/>
      <c r="L1133" s="209"/>
    </row>
    <row r="1134" spans="1:12" ht="49.15" customHeight="1">
      <c r="A1134" s="205" t="s">
        <v>1550</v>
      </c>
      <c r="B1134" s="205"/>
      <c r="C1134" s="36" t="s">
        <v>560</v>
      </c>
      <c r="D1134" s="35" t="s">
        <v>117</v>
      </c>
      <c r="E1134" s="211" t="s">
        <v>561</v>
      </c>
      <c r="F1134" s="211"/>
      <c r="G1134" s="211"/>
      <c r="H1134" s="211"/>
      <c r="I1134" s="211"/>
      <c r="J1134" s="211"/>
      <c r="K1134" s="75"/>
      <c r="L1134" s="75"/>
    </row>
    <row r="1135" spans="1:12" ht="49.15" customHeight="1">
      <c r="A1135" s="74"/>
      <c r="B1135" s="205" t="s">
        <v>1523</v>
      </c>
      <c r="C1135" s="205"/>
      <c r="D1135" s="205"/>
      <c r="E1135" s="76">
        <v>3.4799999999999998E-2</v>
      </c>
      <c r="F1135" s="36" t="s">
        <v>1524</v>
      </c>
      <c r="G1135" s="205" t="s">
        <v>1525</v>
      </c>
      <c r="H1135" s="205"/>
      <c r="I1135" s="206">
        <v>36.5</v>
      </c>
      <c r="J1135" s="206"/>
      <c r="K1135" s="207">
        <v>1.27</v>
      </c>
      <c r="L1135" s="207"/>
    </row>
    <row r="1136" spans="1:12" ht="15.4" customHeight="1">
      <c r="A1136" s="74"/>
      <c r="B1136" s="205" t="s">
        <v>1551</v>
      </c>
      <c r="C1136" s="205"/>
      <c r="D1136" s="205"/>
      <c r="E1136" s="76">
        <v>1.7399999999999999E-2</v>
      </c>
      <c r="F1136" s="36" t="s">
        <v>56</v>
      </c>
      <c r="G1136" s="205" t="s">
        <v>1552</v>
      </c>
      <c r="H1136" s="205"/>
      <c r="I1136" s="206">
        <v>9.77</v>
      </c>
      <c r="J1136" s="206"/>
      <c r="K1136" s="207">
        <v>0.17</v>
      </c>
      <c r="L1136" s="207"/>
    </row>
    <row r="1137" spans="1:12" ht="31.7" customHeight="1">
      <c r="A1137" s="74"/>
      <c r="B1137" s="205" t="s">
        <v>1553</v>
      </c>
      <c r="C1137" s="205"/>
      <c r="D1137" s="205"/>
      <c r="E1137" s="76">
        <v>3.4799999999999998E-2</v>
      </c>
      <c r="F1137" s="36" t="s">
        <v>56</v>
      </c>
      <c r="G1137" s="205" t="s">
        <v>1554</v>
      </c>
      <c r="H1137" s="205"/>
      <c r="I1137" s="206">
        <v>13.52</v>
      </c>
      <c r="J1137" s="206"/>
      <c r="K1137" s="207">
        <v>0.47</v>
      </c>
      <c r="L1137" s="207"/>
    </row>
    <row r="1138" spans="1:12" ht="49.15" customHeight="1">
      <c r="A1138" s="74"/>
      <c r="B1138" s="205" t="s">
        <v>1555</v>
      </c>
      <c r="C1138" s="205"/>
      <c r="D1138" s="205"/>
      <c r="E1138" s="76">
        <v>6.9599999999999995E-2</v>
      </c>
      <c r="F1138" s="36" t="s">
        <v>56</v>
      </c>
      <c r="G1138" s="205" t="s">
        <v>1556</v>
      </c>
      <c r="H1138" s="205"/>
      <c r="I1138" s="206">
        <v>66.09</v>
      </c>
      <c r="J1138" s="206"/>
      <c r="K1138" s="207">
        <v>4.5999999999999996</v>
      </c>
      <c r="L1138" s="207"/>
    </row>
    <row r="1139" spans="1:12" ht="21.4" customHeight="1">
      <c r="A1139" s="74"/>
      <c r="B1139" s="205" t="s">
        <v>1557</v>
      </c>
      <c r="C1139" s="205"/>
      <c r="D1139" s="205"/>
      <c r="E1139" s="76">
        <v>5.6399999999999999E-2</v>
      </c>
      <c r="F1139" s="36" t="s">
        <v>117</v>
      </c>
      <c r="G1139" s="205" t="s">
        <v>1558</v>
      </c>
      <c r="H1139" s="205"/>
      <c r="I1139" s="206">
        <v>85.97</v>
      </c>
      <c r="J1139" s="206"/>
      <c r="K1139" s="207">
        <v>4.8499999999999996</v>
      </c>
      <c r="L1139" s="207"/>
    </row>
    <row r="1140" spans="1:12" ht="30.6" customHeight="1">
      <c r="A1140" s="74"/>
      <c r="B1140" s="205" t="s">
        <v>1454</v>
      </c>
      <c r="C1140" s="205"/>
      <c r="D1140" s="205"/>
      <c r="E1140" s="76">
        <v>0.97619999999999996</v>
      </c>
      <c r="F1140" s="36" t="s">
        <v>117</v>
      </c>
      <c r="G1140" s="205" t="s">
        <v>1455</v>
      </c>
      <c r="H1140" s="205"/>
      <c r="I1140" s="206">
        <v>53.61</v>
      </c>
      <c r="J1140" s="206"/>
      <c r="K1140" s="207">
        <v>52.33</v>
      </c>
      <c r="L1140" s="207"/>
    </row>
    <row r="1141" spans="1:12" ht="30.6" customHeight="1">
      <c r="A1141" s="74"/>
      <c r="B1141" s="205" t="s">
        <v>1559</v>
      </c>
      <c r="C1141" s="205"/>
      <c r="D1141" s="205"/>
      <c r="E1141" s="76">
        <v>1.7399999999999999E-2</v>
      </c>
      <c r="F1141" s="36" t="s">
        <v>56</v>
      </c>
      <c r="G1141" s="205" t="s">
        <v>1560</v>
      </c>
      <c r="H1141" s="205"/>
      <c r="I1141" s="206">
        <v>418.03</v>
      </c>
      <c r="J1141" s="206"/>
      <c r="K1141" s="207">
        <v>7.27</v>
      </c>
      <c r="L1141" s="207"/>
    </row>
    <row r="1142" spans="1:12" ht="39.75" customHeight="1">
      <c r="A1142" s="74"/>
      <c r="B1142" s="205" t="s">
        <v>1561</v>
      </c>
      <c r="C1142" s="205"/>
      <c r="D1142" s="205"/>
      <c r="E1142" s="76">
        <v>3.4799999999999998E-2</v>
      </c>
      <c r="F1142" s="36" t="s">
        <v>56</v>
      </c>
      <c r="G1142" s="205" t="s">
        <v>1562</v>
      </c>
      <c r="H1142" s="205"/>
      <c r="I1142" s="206">
        <v>17.5</v>
      </c>
      <c r="J1142" s="206"/>
      <c r="K1142" s="207">
        <v>0.61</v>
      </c>
      <c r="L1142" s="207"/>
    </row>
    <row r="1143" spans="1:12" ht="39.75" customHeight="1">
      <c r="A1143" s="74"/>
      <c r="B1143" s="205" t="s">
        <v>1563</v>
      </c>
      <c r="C1143" s="205"/>
      <c r="D1143" s="205"/>
      <c r="E1143" s="76">
        <v>1.7399999999999999E-2</v>
      </c>
      <c r="F1143" s="36" t="s">
        <v>56</v>
      </c>
      <c r="G1143" s="205" t="s">
        <v>1564</v>
      </c>
      <c r="H1143" s="205"/>
      <c r="I1143" s="206">
        <v>154.02000000000001</v>
      </c>
      <c r="J1143" s="206"/>
      <c r="K1143" s="207">
        <v>2.68</v>
      </c>
      <c r="L1143" s="207"/>
    </row>
    <row r="1144" spans="1:12" ht="30.6" customHeight="1">
      <c r="A1144" s="74"/>
      <c r="B1144" s="205" t="s">
        <v>1565</v>
      </c>
      <c r="C1144" s="205"/>
      <c r="D1144" s="205"/>
      <c r="E1144" s="76">
        <v>0.2611</v>
      </c>
      <c r="F1144" s="36" t="s">
        <v>86</v>
      </c>
      <c r="G1144" s="205" t="s">
        <v>1566</v>
      </c>
      <c r="H1144" s="205"/>
      <c r="I1144" s="206">
        <v>13.08</v>
      </c>
      <c r="J1144" s="206"/>
      <c r="K1144" s="207">
        <v>3.42</v>
      </c>
      <c r="L1144" s="207"/>
    </row>
    <row r="1145" spans="1:12" ht="30.6" customHeight="1">
      <c r="A1145" s="74"/>
      <c r="B1145" s="205" t="s">
        <v>1567</v>
      </c>
      <c r="C1145" s="205"/>
      <c r="D1145" s="205"/>
      <c r="E1145" s="76">
        <v>0.51339999999999997</v>
      </c>
      <c r="F1145" s="36" t="s">
        <v>117</v>
      </c>
      <c r="G1145" s="205" t="s">
        <v>1568</v>
      </c>
      <c r="H1145" s="205"/>
      <c r="I1145" s="206">
        <v>34.549999999999997</v>
      </c>
      <c r="J1145" s="206"/>
      <c r="K1145" s="207">
        <v>17.739999999999998</v>
      </c>
      <c r="L1145" s="207"/>
    </row>
    <row r="1146" spans="1:12" ht="39.75" customHeight="1">
      <c r="A1146" s="74"/>
      <c r="B1146" s="205" t="s">
        <v>1458</v>
      </c>
      <c r="C1146" s="205"/>
      <c r="D1146" s="205"/>
      <c r="E1146" s="76">
        <v>0.10440000000000001</v>
      </c>
      <c r="F1146" s="36" t="s">
        <v>56</v>
      </c>
      <c r="G1146" s="205" t="s">
        <v>1459</v>
      </c>
      <c r="H1146" s="205"/>
      <c r="I1146" s="206">
        <v>13.33</v>
      </c>
      <c r="J1146" s="206"/>
      <c r="K1146" s="207">
        <v>1.39</v>
      </c>
      <c r="L1146" s="207"/>
    </row>
    <row r="1147" spans="1:12" ht="21.4" customHeight="1">
      <c r="A1147" s="74"/>
      <c r="B1147" s="205" t="s">
        <v>1528</v>
      </c>
      <c r="C1147" s="205"/>
      <c r="D1147" s="205"/>
      <c r="E1147" s="76">
        <v>3.4799999999999998E-2</v>
      </c>
      <c r="F1147" s="36" t="s">
        <v>56</v>
      </c>
      <c r="G1147" s="205" t="s">
        <v>1529</v>
      </c>
      <c r="H1147" s="205"/>
      <c r="I1147" s="206">
        <v>161.85</v>
      </c>
      <c r="J1147" s="206"/>
      <c r="K1147" s="207">
        <v>5.63</v>
      </c>
      <c r="L1147" s="207"/>
    </row>
    <row r="1148" spans="1:12" ht="39.75" customHeight="1">
      <c r="A1148" s="74"/>
      <c r="B1148" s="205" t="s">
        <v>1460</v>
      </c>
      <c r="C1148" s="205"/>
      <c r="D1148" s="205"/>
      <c r="E1148" s="76">
        <v>2.86E-2</v>
      </c>
      <c r="F1148" s="36" t="s">
        <v>99</v>
      </c>
      <c r="G1148" s="205" t="s">
        <v>1461</v>
      </c>
      <c r="H1148" s="205"/>
      <c r="I1148" s="206">
        <v>275.82</v>
      </c>
      <c r="J1148" s="206"/>
      <c r="K1148" s="207">
        <v>7.89</v>
      </c>
      <c r="L1148" s="207"/>
    </row>
    <row r="1149" spans="1:12" ht="39.75" customHeight="1">
      <c r="A1149" s="74"/>
      <c r="B1149" s="205" t="s">
        <v>1569</v>
      </c>
      <c r="C1149" s="205"/>
      <c r="D1149" s="205"/>
      <c r="E1149" s="76">
        <v>0.18940000000000001</v>
      </c>
      <c r="F1149" s="36" t="s">
        <v>117</v>
      </c>
      <c r="G1149" s="205" t="s">
        <v>1570</v>
      </c>
      <c r="H1149" s="205"/>
      <c r="I1149" s="206">
        <v>29.11</v>
      </c>
      <c r="J1149" s="206"/>
      <c r="K1149" s="207">
        <v>5.51</v>
      </c>
      <c r="L1149" s="207"/>
    </row>
    <row r="1150" spans="1:12" ht="30.6" customHeight="1">
      <c r="A1150" s="74"/>
      <c r="B1150" s="205" t="s">
        <v>1462</v>
      </c>
      <c r="C1150" s="205"/>
      <c r="D1150" s="205"/>
      <c r="E1150" s="76">
        <v>1.7399999999999999E-2</v>
      </c>
      <c r="F1150" s="36" t="s">
        <v>56</v>
      </c>
      <c r="G1150" s="205" t="s">
        <v>1463</v>
      </c>
      <c r="H1150" s="205"/>
      <c r="I1150" s="206">
        <v>59.14</v>
      </c>
      <c r="J1150" s="206"/>
      <c r="K1150" s="207">
        <v>1.03</v>
      </c>
      <c r="L1150" s="207"/>
    </row>
    <row r="1151" spans="1:12" ht="21.4" customHeight="1">
      <c r="A1151" s="74"/>
      <c r="B1151" s="205" t="s">
        <v>1571</v>
      </c>
      <c r="C1151" s="205"/>
      <c r="D1151" s="205"/>
      <c r="E1151" s="76">
        <v>5.2200000000000003E-2</v>
      </c>
      <c r="F1151" s="36" t="s">
        <v>56</v>
      </c>
      <c r="G1151" s="205" t="s">
        <v>1572</v>
      </c>
      <c r="H1151" s="205"/>
      <c r="I1151" s="206">
        <v>340.82</v>
      </c>
      <c r="J1151" s="206"/>
      <c r="K1151" s="207">
        <v>17.79</v>
      </c>
      <c r="L1151" s="207"/>
    </row>
    <row r="1152" spans="1:12" ht="30.6" customHeight="1">
      <c r="A1152" s="74"/>
      <c r="B1152" s="205" t="s">
        <v>1532</v>
      </c>
      <c r="C1152" s="205"/>
      <c r="D1152" s="205"/>
      <c r="E1152" s="76">
        <v>5.2200000000000003E-2</v>
      </c>
      <c r="F1152" s="36" t="s">
        <v>56</v>
      </c>
      <c r="G1152" s="205" t="s">
        <v>1533</v>
      </c>
      <c r="H1152" s="205"/>
      <c r="I1152" s="206">
        <v>164.61</v>
      </c>
      <c r="J1152" s="206"/>
      <c r="K1152" s="207">
        <v>8.59</v>
      </c>
      <c r="L1152" s="207"/>
    </row>
    <row r="1153" spans="1:12" ht="49.15" customHeight="1">
      <c r="A1153" s="74"/>
      <c r="B1153" s="205" t="s">
        <v>1573</v>
      </c>
      <c r="C1153" s="205"/>
      <c r="D1153" s="205"/>
      <c r="E1153" s="76">
        <v>0.1681</v>
      </c>
      <c r="F1153" s="36" t="s">
        <v>117</v>
      </c>
      <c r="G1153" s="205" t="s">
        <v>1574</v>
      </c>
      <c r="H1153" s="205"/>
      <c r="I1153" s="206">
        <v>38.520000000000003</v>
      </c>
      <c r="J1153" s="206"/>
      <c r="K1153" s="207">
        <v>6.48</v>
      </c>
      <c r="L1153" s="207"/>
    </row>
    <row r="1154" spans="1:12" ht="39.75" customHeight="1">
      <c r="A1154" s="74"/>
      <c r="B1154" s="205" t="s">
        <v>1575</v>
      </c>
      <c r="C1154" s="205"/>
      <c r="D1154" s="205"/>
      <c r="E1154" s="76">
        <v>0.76790000000000003</v>
      </c>
      <c r="F1154" s="36" t="s">
        <v>117</v>
      </c>
      <c r="G1154" s="205" t="s">
        <v>1576</v>
      </c>
      <c r="H1154" s="205"/>
      <c r="I1154" s="206">
        <v>7.31</v>
      </c>
      <c r="J1154" s="206"/>
      <c r="K1154" s="207">
        <v>5.61</v>
      </c>
      <c r="L1154" s="207"/>
    </row>
    <row r="1155" spans="1:12" ht="76.900000000000006" customHeight="1">
      <c r="A1155" s="74"/>
      <c r="B1155" s="205" t="s">
        <v>1577</v>
      </c>
      <c r="C1155" s="205"/>
      <c r="D1155" s="205"/>
      <c r="E1155" s="76">
        <v>0.1681</v>
      </c>
      <c r="F1155" s="36" t="s">
        <v>117</v>
      </c>
      <c r="G1155" s="205" t="s">
        <v>1578</v>
      </c>
      <c r="H1155" s="205"/>
      <c r="I1155" s="206">
        <v>8.92</v>
      </c>
      <c r="J1155" s="206"/>
      <c r="K1155" s="207">
        <v>1.5</v>
      </c>
      <c r="L1155" s="207"/>
    </row>
    <row r="1156" spans="1:12" ht="49.15" customHeight="1">
      <c r="A1156" s="74"/>
      <c r="B1156" s="205" t="s">
        <v>1464</v>
      </c>
      <c r="C1156" s="205"/>
      <c r="D1156" s="205"/>
      <c r="E1156" s="76">
        <v>2.4441999999999999</v>
      </c>
      <c r="F1156" s="36" t="s">
        <v>117</v>
      </c>
      <c r="G1156" s="205" t="s">
        <v>1465</v>
      </c>
      <c r="H1156" s="205"/>
      <c r="I1156" s="206">
        <v>7.33</v>
      </c>
      <c r="J1156" s="206"/>
      <c r="K1156" s="207">
        <v>17.920000000000002</v>
      </c>
      <c r="L1156" s="207"/>
    </row>
    <row r="1157" spans="1:12" ht="58.35" customHeight="1">
      <c r="A1157" s="74"/>
      <c r="B1157" s="205" t="s">
        <v>1579</v>
      </c>
      <c r="C1157" s="205"/>
      <c r="D1157" s="205"/>
      <c r="E1157" s="76">
        <v>0.46750000000000003</v>
      </c>
      <c r="F1157" s="36" t="s">
        <v>117</v>
      </c>
      <c r="G1157" s="205" t="s">
        <v>1580</v>
      </c>
      <c r="H1157" s="205"/>
      <c r="I1157" s="206">
        <v>51.37</v>
      </c>
      <c r="J1157" s="206"/>
      <c r="K1157" s="207">
        <v>24.02</v>
      </c>
      <c r="L1157" s="207"/>
    </row>
    <row r="1158" spans="1:12" ht="67.5" customHeight="1">
      <c r="A1158" s="74"/>
      <c r="B1158" s="205" t="s">
        <v>1581</v>
      </c>
      <c r="C1158" s="205"/>
      <c r="D1158" s="205"/>
      <c r="E1158" s="76">
        <v>0.46279999999999999</v>
      </c>
      <c r="F1158" s="36" t="s">
        <v>117</v>
      </c>
      <c r="G1158" s="205" t="s">
        <v>1582</v>
      </c>
      <c r="H1158" s="205"/>
      <c r="I1158" s="206">
        <v>29.32</v>
      </c>
      <c r="J1158" s="206"/>
      <c r="K1158" s="207">
        <v>13.57</v>
      </c>
      <c r="L1158" s="207"/>
    </row>
    <row r="1159" spans="1:12" ht="30.6" customHeight="1">
      <c r="A1159" s="74"/>
      <c r="B1159" s="205" t="s">
        <v>1583</v>
      </c>
      <c r="C1159" s="205"/>
      <c r="D1159" s="205"/>
      <c r="E1159" s="76">
        <v>0.76790000000000003</v>
      </c>
      <c r="F1159" s="36" t="s">
        <v>117</v>
      </c>
      <c r="G1159" s="205" t="s">
        <v>1584</v>
      </c>
      <c r="H1159" s="205"/>
      <c r="I1159" s="206">
        <v>26.04</v>
      </c>
      <c r="J1159" s="206"/>
      <c r="K1159" s="207">
        <v>20</v>
      </c>
      <c r="L1159" s="207"/>
    </row>
    <row r="1160" spans="1:12" ht="67.5" customHeight="1">
      <c r="A1160" s="74"/>
      <c r="B1160" s="205" t="s">
        <v>1585</v>
      </c>
      <c r="C1160" s="205"/>
      <c r="D1160" s="205"/>
      <c r="E1160" s="76">
        <v>6.9599999999999995E-2</v>
      </c>
      <c r="F1160" s="36" t="s">
        <v>56</v>
      </c>
      <c r="G1160" s="205" t="s">
        <v>1586</v>
      </c>
      <c r="H1160" s="205"/>
      <c r="I1160" s="206">
        <v>6.63</v>
      </c>
      <c r="J1160" s="206"/>
      <c r="K1160" s="207">
        <v>0.46</v>
      </c>
      <c r="L1160" s="207"/>
    </row>
    <row r="1161" spans="1:12" ht="67.5" customHeight="1">
      <c r="A1161" s="74"/>
      <c r="B1161" s="205" t="s">
        <v>1534</v>
      </c>
      <c r="C1161" s="205"/>
      <c r="D1161" s="205"/>
      <c r="E1161" s="76">
        <v>0.16309999999999999</v>
      </c>
      <c r="F1161" s="36" t="s">
        <v>86</v>
      </c>
      <c r="G1161" s="205" t="s">
        <v>1535</v>
      </c>
      <c r="H1161" s="205"/>
      <c r="I1161" s="206">
        <v>13.22</v>
      </c>
      <c r="J1161" s="206"/>
      <c r="K1161" s="207">
        <v>2.16</v>
      </c>
      <c r="L1161" s="207"/>
    </row>
    <row r="1162" spans="1:12" ht="76.900000000000006" customHeight="1">
      <c r="A1162" s="74"/>
      <c r="B1162" s="205" t="s">
        <v>1587</v>
      </c>
      <c r="C1162" s="205"/>
      <c r="D1162" s="205"/>
      <c r="E1162" s="76">
        <v>0.2235</v>
      </c>
      <c r="F1162" s="36" t="s">
        <v>86</v>
      </c>
      <c r="G1162" s="205" t="s">
        <v>1588</v>
      </c>
      <c r="H1162" s="205"/>
      <c r="I1162" s="206">
        <v>19.260000000000002</v>
      </c>
      <c r="J1162" s="206"/>
      <c r="K1162" s="207">
        <v>4.3</v>
      </c>
      <c r="L1162" s="207"/>
    </row>
    <row r="1163" spans="1:12" ht="49.15" customHeight="1">
      <c r="A1163" s="74"/>
      <c r="B1163" s="205" t="s">
        <v>1536</v>
      </c>
      <c r="C1163" s="205"/>
      <c r="D1163" s="205"/>
      <c r="E1163" s="76">
        <v>4.7E-2</v>
      </c>
      <c r="F1163" s="36" t="s">
        <v>86</v>
      </c>
      <c r="G1163" s="205" t="s">
        <v>1537</v>
      </c>
      <c r="H1163" s="205"/>
      <c r="I1163" s="206">
        <v>36.76</v>
      </c>
      <c r="J1163" s="206"/>
      <c r="K1163" s="207">
        <v>1.73</v>
      </c>
      <c r="L1163" s="207"/>
    </row>
    <row r="1164" spans="1:12" ht="49.15" customHeight="1">
      <c r="A1164" s="74"/>
      <c r="B1164" s="205" t="s">
        <v>1538</v>
      </c>
      <c r="C1164" s="205"/>
      <c r="D1164" s="205"/>
      <c r="E1164" s="76">
        <v>0.17399999999999999</v>
      </c>
      <c r="F1164" s="36" t="s">
        <v>56</v>
      </c>
      <c r="G1164" s="205" t="s">
        <v>1539</v>
      </c>
      <c r="H1164" s="205"/>
      <c r="I1164" s="206">
        <v>5.22</v>
      </c>
      <c r="J1164" s="206"/>
      <c r="K1164" s="207">
        <v>0.91</v>
      </c>
      <c r="L1164" s="207"/>
    </row>
    <row r="1165" spans="1:12" ht="49.15" customHeight="1">
      <c r="A1165" s="74"/>
      <c r="B1165" s="205" t="s">
        <v>1589</v>
      </c>
      <c r="C1165" s="205"/>
      <c r="D1165" s="205"/>
      <c r="E1165" s="76">
        <v>1.7399999999999999E-2</v>
      </c>
      <c r="F1165" s="36" t="s">
        <v>56</v>
      </c>
      <c r="G1165" s="205" t="s">
        <v>1590</v>
      </c>
      <c r="H1165" s="205"/>
      <c r="I1165" s="206">
        <v>7.09</v>
      </c>
      <c r="J1165" s="206"/>
      <c r="K1165" s="207">
        <v>0.12</v>
      </c>
      <c r="L1165" s="207"/>
    </row>
    <row r="1166" spans="1:12" ht="49.15" customHeight="1">
      <c r="A1166" s="74"/>
      <c r="B1166" s="205" t="s">
        <v>1591</v>
      </c>
      <c r="C1166" s="205"/>
      <c r="D1166" s="205"/>
      <c r="E1166" s="76">
        <v>5.2200000000000003E-2</v>
      </c>
      <c r="F1166" s="36" t="s">
        <v>56</v>
      </c>
      <c r="G1166" s="205" t="s">
        <v>1592</v>
      </c>
      <c r="H1166" s="205"/>
      <c r="I1166" s="206">
        <v>27.24</v>
      </c>
      <c r="J1166" s="206"/>
      <c r="K1166" s="207">
        <v>1.42</v>
      </c>
      <c r="L1166" s="207"/>
    </row>
    <row r="1167" spans="1:12" ht="49.15" customHeight="1">
      <c r="A1167" s="74"/>
      <c r="B1167" s="205" t="s">
        <v>1593</v>
      </c>
      <c r="C1167" s="205"/>
      <c r="D1167" s="205"/>
      <c r="E1167" s="76">
        <v>1.7399999999999999E-2</v>
      </c>
      <c r="F1167" s="36" t="s">
        <v>56</v>
      </c>
      <c r="G1167" s="205" t="s">
        <v>1594</v>
      </c>
      <c r="H1167" s="205"/>
      <c r="I1167" s="206">
        <v>12.49</v>
      </c>
      <c r="J1167" s="206"/>
      <c r="K1167" s="207">
        <v>0.22</v>
      </c>
      <c r="L1167" s="207"/>
    </row>
    <row r="1168" spans="1:12" ht="49.15" customHeight="1">
      <c r="A1168" s="74"/>
      <c r="B1168" s="205" t="s">
        <v>1540</v>
      </c>
      <c r="C1168" s="205"/>
      <c r="D1168" s="205"/>
      <c r="E1168" s="76">
        <v>0.17399999999999999</v>
      </c>
      <c r="F1168" s="36" t="s">
        <v>56</v>
      </c>
      <c r="G1168" s="205" t="s">
        <v>1541</v>
      </c>
      <c r="H1168" s="205"/>
      <c r="I1168" s="206">
        <v>96.06</v>
      </c>
      <c r="J1168" s="206"/>
      <c r="K1168" s="207">
        <v>16.71</v>
      </c>
      <c r="L1168" s="207"/>
    </row>
    <row r="1169" spans="1:12" ht="58.35" customHeight="1">
      <c r="A1169" s="74"/>
      <c r="B1169" s="205" t="s">
        <v>1595</v>
      </c>
      <c r="C1169" s="205"/>
      <c r="D1169" s="205"/>
      <c r="E1169" s="76">
        <v>6.9599999999999995E-2</v>
      </c>
      <c r="F1169" s="36" t="s">
        <v>56</v>
      </c>
      <c r="G1169" s="205" t="s">
        <v>1596</v>
      </c>
      <c r="H1169" s="205"/>
      <c r="I1169" s="206">
        <v>34.89</v>
      </c>
      <c r="J1169" s="206"/>
      <c r="K1169" s="207">
        <v>2.4300000000000002</v>
      </c>
      <c r="L1169" s="207"/>
    </row>
    <row r="1170" spans="1:12" ht="49.15" customHeight="1">
      <c r="A1170" s="74"/>
      <c r="B1170" s="205" t="s">
        <v>1597</v>
      </c>
      <c r="C1170" s="205"/>
      <c r="D1170" s="205"/>
      <c r="E1170" s="76">
        <v>7.22E-2</v>
      </c>
      <c r="F1170" s="36" t="s">
        <v>86</v>
      </c>
      <c r="G1170" s="205" t="s">
        <v>1598</v>
      </c>
      <c r="H1170" s="205"/>
      <c r="I1170" s="206">
        <v>9.27</v>
      </c>
      <c r="J1170" s="206"/>
      <c r="K1170" s="207">
        <v>0.67</v>
      </c>
      <c r="L1170" s="207"/>
    </row>
    <row r="1171" spans="1:12" ht="58.35" customHeight="1">
      <c r="A1171" s="74"/>
      <c r="B1171" s="205" t="s">
        <v>1599</v>
      </c>
      <c r="C1171" s="205"/>
      <c r="D1171" s="205"/>
      <c r="E1171" s="76">
        <v>7.22E-2</v>
      </c>
      <c r="F1171" s="36" t="s">
        <v>86</v>
      </c>
      <c r="G1171" s="205" t="s">
        <v>1600</v>
      </c>
      <c r="H1171" s="205"/>
      <c r="I1171" s="206">
        <v>9.15</v>
      </c>
      <c r="J1171" s="206"/>
      <c r="K1171" s="207">
        <v>0.66</v>
      </c>
      <c r="L1171" s="207"/>
    </row>
    <row r="1172" spans="1:12" ht="49.15" customHeight="1">
      <c r="A1172" s="74"/>
      <c r="B1172" s="205" t="s">
        <v>1542</v>
      </c>
      <c r="C1172" s="205"/>
      <c r="D1172" s="205"/>
      <c r="E1172" s="76">
        <v>3.4799999999999998E-2</v>
      </c>
      <c r="F1172" s="36" t="s">
        <v>56</v>
      </c>
      <c r="G1172" s="205" t="s">
        <v>1543</v>
      </c>
      <c r="H1172" s="205"/>
      <c r="I1172" s="206">
        <v>267.97000000000003</v>
      </c>
      <c r="J1172" s="206"/>
      <c r="K1172" s="207">
        <v>9.33</v>
      </c>
      <c r="L1172" s="207"/>
    </row>
    <row r="1173" spans="1:12" ht="30.6" customHeight="1">
      <c r="A1173" s="74"/>
      <c r="B1173" s="205" t="s">
        <v>1466</v>
      </c>
      <c r="C1173" s="205"/>
      <c r="D1173" s="205"/>
      <c r="E1173" s="76">
        <v>0.4612</v>
      </c>
      <c r="F1173" s="36" t="s">
        <v>86</v>
      </c>
      <c r="G1173" s="205" t="s">
        <v>1467</v>
      </c>
      <c r="H1173" s="205"/>
      <c r="I1173" s="206">
        <v>1.96</v>
      </c>
      <c r="J1173" s="206"/>
      <c r="K1173" s="207">
        <v>0.9</v>
      </c>
      <c r="L1173" s="207"/>
    </row>
    <row r="1174" spans="1:12" ht="39.75" customHeight="1">
      <c r="A1174" s="74"/>
      <c r="B1174" s="205" t="s">
        <v>1468</v>
      </c>
      <c r="C1174" s="205"/>
      <c r="D1174" s="205"/>
      <c r="E1174" s="76">
        <v>0.1827</v>
      </c>
      <c r="F1174" s="36" t="s">
        <v>86</v>
      </c>
      <c r="G1174" s="205" t="s">
        <v>1469</v>
      </c>
      <c r="H1174" s="205"/>
      <c r="I1174" s="206">
        <v>1</v>
      </c>
      <c r="J1174" s="206"/>
      <c r="K1174" s="207">
        <v>0.18</v>
      </c>
      <c r="L1174" s="207"/>
    </row>
    <row r="1175" spans="1:12" ht="49.15" customHeight="1">
      <c r="A1175" s="74"/>
      <c r="B1175" s="205" t="s">
        <v>1601</v>
      </c>
      <c r="C1175" s="205"/>
      <c r="D1175" s="205"/>
      <c r="E1175" s="76">
        <v>5.2200000000000003E-2</v>
      </c>
      <c r="F1175" s="36" t="s">
        <v>56</v>
      </c>
      <c r="G1175" s="205" t="s">
        <v>1602</v>
      </c>
      <c r="H1175" s="205"/>
      <c r="I1175" s="206">
        <v>43.74</v>
      </c>
      <c r="J1175" s="206"/>
      <c r="K1175" s="207">
        <v>2.2799999999999998</v>
      </c>
      <c r="L1175" s="207"/>
    </row>
    <row r="1176" spans="1:12" ht="67.5" customHeight="1">
      <c r="A1176" s="74"/>
      <c r="B1176" s="205" t="s">
        <v>1470</v>
      </c>
      <c r="C1176" s="205"/>
      <c r="D1176" s="205"/>
      <c r="E1176" s="76">
        <v>0.33069999999999999</v>
      </c>
      <c r="F1176" s="36" t="s">
        <v>86</v>
      </c>
      <c r="G1176" s="205" t="s">
        <v>1471</v>
      </c>
      <c r="H1176" s="205"/>
      <c r="I1176" s="206">
        <v>6.22</v>
      </c>
      <c r="J1176" s="206"/>
      <c r="K1176" s="207">
        <v>2.06</v>
      </c>
      <c r="L1176" s="207"/>
    </row>
    <row r="1177" spans="1:12" ht="49.15" customHeight="1">
      <c r="A1177" s="74"/>
      <c r="B1177" s="205" t="s">
        <v>1603</v>
      </c>
      <c r="C1177" s="205"/>
      <c r="D1177" s="205"/>
      <c r="E1177" s="76">
        <v>0.1305</v>
      </c>
      <c r="F1177" s="36" t="s">
        <v>86</v>
      </c>
      <c r="G1177" s="205" t="s">
        <v>1604</v>
      </c>
      <c r="H1177" s="205"/>
      <c r="I1177" s="206">
        <v>7.37</v>
      </c>
      <c r="J1177" s="206"/>
      <c r="K1177" s="207">
        <v>0.96</v>
      </c>
      <c r="L1177" s="207"/>
    </row>
    <row r="1178" spans="1:12" ht="49.15" customHeight="1">
      <c r="A1178" s="74"/>
      <c r="B1178" s="205" t="s">
        <v>1472</v>
      </c>
      <c r="C1178" s="205"/>
      <c r="D1178" s="205"/>
      <c r="E1178" s="76">
        <v>0.15659999999999999</v>
      </c>
      <c r="F1178" s="36" t="s">
        <v>86</v>
      </c>
      <c r="G1178" s="205" t="s">
        <v>1473</v>
      </c>
      <c r="H1178" s="205"/>
      <c r="I1178" s="206">
        <v>7.11</v>
      </c>
      <c r="J1178" s="206"/>
      <c r="K1178" s="207">
        <v>1.1100000000000001</v>
      </c>
      <c r="L1178" s="207"/>
    </row>
    <row r="1179" spans="1:12" ht="49.15" customHeight="1">
      <c r="A1179" s="74"/>
      <c r="B1179" s="205" t="s">
        <v>1605</v>
      </c>
      <c r="C1179" s="205"/>
      <c r="D1179" s="205"/>
      <c r="E1179" s="76">
        <v>2.6100000000000002E-2</v>
      </c>
      <c r="F1179" s="36" t="s">
        <v>86</v>
      </c>
      <c r="G1179" s="205" t="s">
        <v>1606</v>
      </c>
      <c r="H1179" s="205"/>
      <c r="I1179" s="206">
        <v>8.3000000000000007</v>
      </c>
      <c r="J1179" s="206"/>
      <c r="K1179" s="207">
        <v>0.22</v>
      </c>
      <c r="L1179" s="207"/>
    </row>
    <row r="1180" spans="1:12" ht="49.15" customHeight="1">
      <c r="A1180" s="74"/>
      <c r="B1180" s="205" t="s">
        <v>1607</v>
      </c>
      <c r="C1180" s="205"/>
      <c r="D1180" s="205"/>
      <c r="E1180" s="76">
        <v>3.4799999999999998E-2</v>
      </c>
      <c r="F1180" s="36" t="s">
        <v>56</v>
      </c>
      <c r="G1180" s="205" t="s">
        <v>1608</v>
      </c>
      <c r="H1180" s="205"/>
      <c r="I1180" s="206">
        <v>4.4000000000000004</v>
      </c>
      <c r="J1180" s="206"/>
      <c r="K1180" s="207">
        <v>0.15</v>
      </c>
      <c r="L1180" s="207"/>
    </row>
    <row r="1181" spans="1:12" ht="49.15" customHeight="1">
      <c r="A1181" s="74"/>
      <c r="B1181" s="205" t="s">
        <v>1609</v>
      </c>
      <c r="C1181" s="205"/>
      <c r="D1181" s="205"/>
      <c r="E1181" s="76">
        <v>3.4799999999999998E-2</v>
      </c>
      <c r="F1181" s="36" t="s">
        <v>56</v>
      </c>
      <c r="G1181" s="205" t="s">
        <v>1610</v>
      </c>
      <c r="H1181" s="205"/>
      <c r="I1181" s="206">
        <v>5.3</v>
      </c>
      <c r="J1181" s="206"/>
      <c r="K1181" s="207">
        <v>0.18</v>
      </c>
      <c r="L1181" s="207"/>
    </row>
    <row r="1182" spans="1:12" ht="49.15" customHeight="1">
      <c r="A1182" s="74"/>
      <c r="B1182" s="205" t="s">
        <v>1611</v>
      </c>
      <c r="C1182" s="205"/>
      <c r="D1182" s="205"/>
      <c r="E1182" s="76">
        <v>1.7399999999999999E-2</v>
      </c>
      <c r="F1182" s="36" t="s">
        <v>56</v>
      </c>
      <c r="G1182" s="205" t="s">
        <v>1612</v>
      </c>
      <c r="H1182" s="205"/>
      <c r="I1182" s="206">
        <v>7.28</v>
      </c>
      <c r="J1182" s="206"/>
      <c r="K1182" s="207">
        <v>0.13</v>
      </c>
      <c r="L1182" s="207"/>
    </row>
    <row r="1183" spans="1:12" ht="49.15" customHeight="1">
      <c r="A1183" s="74"/>
      <c r="B1183" s="205" t="s">
        <v>1474</v>
      </c>
      <c r="C1183" s="205"/>
      <c r="D1183" s="205"/>
      <c r="E1183" s="76">
        <v>6.9599999999999995E-2</v>
      </c>
      <c r="F1183" s="36" t="s">
        <v>56</v>
      </c>
      <c r="G1183" s="205" t="s">
        <v>1475</v>
      </c>
      <c r="H1183" s="205"/>
      <c r="I1183" s="206">
        <v>9.07</v>
      </c>
      <c r="J1183" s="206"/>
      <c r="K1183" s="207">
        <v>0.63</v>
      </c>
      <c r="L1183" s="207"/>
    </row>
    <row r="1184" spans="1:12" ht="49.15" customHeight="1">
      <c r="A1184" s="74"/>
      <c r="B1184" s="205" t="s">
        <v>1476</v>
      </c>
      <c r="C1184" s="205"/>
      <c r="D1184" s="205"/>
      <c r="E1184" s="76">
        <v>1.2529999999999999</v>
      </c>
      <c r="F1184" s="36" t="s">
        <v>86</v>
      </c>
      <c r="G1184" s="205" t="s">
        <v>1477</v>
      </c>
      <c r="H1184" s="205"/>
      <c r="I1184" s="206">
        <v>1.69</v>
      </c>
      <c r="J1184" s="206"/>
      <c r="K1184" s="207">
        <v>2.12</v>
      </c>
      <c r="L1184" s="207"/>
    </row>
    <row r="1185" spans="1:12" ht="49.15" customHeight="1">
      <c r="A1185" s="74"/>
      <c r="B1185" s="205" t="s">
        <v>422</v>
      </c>
      <c r="C1185" s="205"/>
      <c r="D1185" s="205"/>
      <c r="E1185" s="76">
        <v>0.46989999999999998</v>
      </c>
      <c r="F1185" s="36" t="s">
        <v>86</v>
      </c>
      <c r="G1185" s="205" t="s">
        <v>423</v>
      </c>
      <c r="H1185" s="205"/>
      <c r="I1185" s="206">
        <v>2.4700000000000002</v>
      </c>
      <c r="J1185" s="206"/>
      <c r="K1185" s="207">
        <v>1.1599999999999999</v>
      </c>
      <c r="L1185" s="207"/>
    </row>
    <row r="1186" spans="1:12" ht="49.15" customHeight="1">
      <c r="A1186" s="74"/>
      <c r="B1186" s="205" t="s">
        <v>425</v>
      </c>
      <c r="C1186" s="205"/>
      <c r="D1186" s="205"/>
      <c r="E1186" s="76">
        <v>1.0442</v>
      </c>
      <c r="F1186" s="36" t="s">
        <v>86</v>
      </c>
      <c r="G1186" s="205" t="s">
        <v>426</v>
      </c>
      <c r="H1186" s="205"/>
      <c r="I1186" s="206">
        <v>3.97</v>
      </c>
      <c r="J1186" s="206"/>
      <c r="K1186" s="207">
        <v>4.1500000000000004</v>
      </c>
      <c r="L1186" s="207"/>
    </row>
    <row r="1187" spans="1:12" ht="39.75" customHeight="1">
      <c r="A1187" s="74"/>
      <c r="B1187" s="205" t="s">
        <v>1478</v>
      </c>
      <c r="C1187" s="205"/>
      <c r="D1187" s="205"/>
      <c r="E1187" s="76">
        <v>0.13919999999999999</v>
      </c>
      <c r="F1187" s="36" t="s">
        <v>56</v>
      </c>
      <c r="G1187" s="205" t="s">
        <v>1479</v>
      </c>
      <c r="H1187" s="205"/>
      <c r="I1187" s="206">
        <v>7.84</v>
      </c>
      <c r="J1187" s="206"/>
      <c r="K1187" s="207">
        <v>1.0900000000000001</v>
      </c>
      <c r="L1187" s="207"/>
    </row>
    <row r="1188" spans="1:12" ht="39.75" customHeight="1">
      <c r="A1188" s="74"/>
      <c r="B1188" s="205" t="s">
        <v>1613</v>
      </c>
      <c r="C1188" s="205"/>
      <c r="D1188" s="205"/>
      <c r="E1188" s="76">
        <v>1.7399999999999999E-2</v>
      </c>
      <c r="F1188" s="36" t="s">
        <v>56</v>
      </c>
      <c r="G1188" s="205" t="s">
        <v>1614</v>
      </c>
      <c r="H1188" s="205"/>
      <c r="I1188" s="206">
        <v>28.96</v>
      </c>
      <c r="J1188" s="206"/>
      <c r="K1188" s="207">
        <v>0.5</v>
      </c>
      <c r="L1188" s="207"/>
    </row>
    <row r="1189" spans="1:12" ht="39.75" customHeight="1">
      <c r="A1189" s="74"/>
      <c r="B1189" s="205" t="s">
        <v>1615</v>
      </c>
      <c r="C1189" s="205"/>
      <c r="D1189" s="205"/>
      <c r="E1189" s="76">
        <v>1.7399999999999999E-2</v>
      </c>
      <c r="F1189" s="36" t="s">
        <v>56</v>
      </c>
      <c r="G1189" s="205" t="s">
        <v>1616</v>
      </c>
      <c r="H1189" s="205"/>
      <c r="I1189" s="206">
        <v>39.619999999999997</v>
      </c>
      <c r="J1189" s="206"/>
      <c r="K1189" s="207">
        <v>0.69</v>
      </c>
      <c r="L1189" s="207"/>
    </row>
    <row r="1190" spans="1:12" ht="30.6" customHeight="1">
      <c r="A1190" s="74"/>
      <c r="B1190" s="205" t="s">
        <v>1480</v>
      </c>
      <c r="C1190" s="205"/>
      <c r="D1190" s="205"/>
      <c r="E1190" s="76">
        <v>3.4799999999999998E-2</v>
      </c>
      <c r="F1190" s="36" t="s">
        <v>56</v>
      </c>
      <c r="G1190" s="205" t="s">
        <v>1481</v>
      </c>
      <c r="H1190" s="205"/>
      <c r="I1190" s="206">
        <v>19.36</v>
      </c>
      <c r="J1190" s="206"/>
      <c r="K1190" s="207">
        <v>0.67</v>
      </c>
      <c r="L1190" s="207"/>
    </row>
    <row r="1191" spans="1:12" ht="39.75" customHeight="1">
      <c r="A1191" s="74"/>
      <c r="B1191" s="205" t="s">
        <v>1484</v>
      </c>
      <c r="C1191" s="205"/>
      <c r="D1191" s="205"/>
      <c r="E1191" s="76">
        <v>1.3566</v>
      </c>
      <c r="F1191" s="36" t="s">
        <v>117</v>
      </c>
      <c r="G1191" s="205" t="s">
        <v>1485</v>
      </c>
      <c r="H1191" s="205"/>
      <c r="I1191" s="206">
        <v>14.13</v>
      </c>
      <c r="J1191" s="206"/>
      <c r="K1191" s="207">
        <v>19.170000000000002</v>
      </c>
      <c r="L1191" s="207"/>
    </row>
    <row r="1192" spans="1:12" ht="39.75" customHeight="1">
      <c r="A1192" s="74"/>
      <c r="B1192" s="205" t="s">
        <v>1488</v>
      </c>
      <c r="C1192" s="205"/>
      <c r="D1192" s="205"/>
      <c r="E1192" s="76">
        <v>2.7900000000000001E-2</v>
      </c>
      <c r="F1192" s="36" t="s">
        <v>99</v>
      </c>
      <c r="G1192" s="205" t="s">
        <v>1489</v>
      </c>
      <c r="H1192" s="205"/>
      <c r="I1192" s="206">
        <v>47.87</v>
      </c>
      <c r="J1192" s="206"/>
      <c r="K1192" s="207">
        <v>1.34</v>
      </c>
      <c r="L1192" s="207"/>
    </row>
    <row r="1193" spans="1:12" ht="39.75" customHeight="1">
      <c r="A1193" s="74"/>
      <c r="B1193" s="205" t="s">
        <v>1490</v>
      </c>
      <c r="C1193" s="205"/>
      <c r="D1193" s="205"/>
      <c r="E1193" s="76">
        <v>1.3566</v>
      </c>
      <c r="F1193" s="36" t="s">
        <v>117</v>
      </c>
      <c r="G1193" s="205" t="s">
        <v>1491</v>
      </c>
      <c r="H1193" s="205"/>
      <c r="I1193" s="206">
        <v>41.04</v>
      </c>
      <c r="J1193" s="206"/>
      <c r="K1193" s="207">
        <v>55.67</v>
      </c>
      <c r="L1193" s="207"/>
    </row>
    <row r="1194" spans="1:12" ht="58.35" customHeight="1">
      <c r="A1194" s="74"/>
      <c r="B1194" s="205" t="s">
        <v>1492</v>
      </c>
      <c r="C1194" s="205"/>
      <c r="D1194" s="205"/>
      <c r="E1194" s="76">
        <v>9.0499999999999997E-2</v>
      </c>
      <c r="F1194" s="36" t="s">
        <v>117</v>
      </c>
      <c r="G1194" s="205" t="s">
        <v>1493</v>
      </c>
      <c r="H1194" s="205"/>
      <c r="I1194" s="206">
        <v>349.52</v>
      </c>
      <c r="J1194" s="206"/>
      <c r="K1194" s="207">
        <v>31.63</v>
      </c>
      <c r="L1194" s="207"/>
    </row>
    <row r="1195" spans="1:12" ht="30.6" customHeight="1">
      <c r="A1195" s="74"/>
      <c r="B1195" s="205" t="s">
        <v>1494</v>
      </c>
      <c r="C1195" s="205"/>
      <c r="D1195" s="205"/>
      <c r="E1195" s="76">
        <v>6.4000000000000003E-3</v>
      </c>
      <c r="F1195" s="36" t="s">
        <v>117</v>
      </c>
      <c r="G1195" s="205" t="s">
        <v>1495</v>
      </c>
      <c r="H1195" s="205"/>
      <c r="I1195" s="206">
        <v>11.2</v>
      </c>
      <c r="J1195" s="206"/>
      <c r="K1195" s="207">
        <v>7.0000000000000007E-2</v>
      </c>
      <c r="L1195" s="207"/>
    </row>
    <row r="1196" spans="1:12" ht="58.35" customHeight="1">
      <c r="A1196" s="74"/>
      <c r="B1196" s="205" t="s">
        <v>1496</v>
      </c>
      <c r="C1196" s="205"/>
      <c r="D1196" s="205"/>
      <c r="E1196" s="76">
        <v>1.3328</v>
      </c>
      <c r="F1196" s="36" t="s">
        <v>117</v>
      </c>
      <c r="G1196" s="205" t="s">
        <v>1497</v>
      </c>
      <c r="H1196" s="205"/>
      <c r="I1196" s="206">
        <v>18.68</v>
      </c>
      <c r="J1196" s="206"/>
      <c r="K1196" s="207">
        <v>24.9</v>
      </c>
      <c r="L1196" s="207"/>
    </row>
    <row r="1197" spans="1:12" ht="30.6" customHeight="1">
      <c r="A1197" s="74"/>
      <c r="B1197" s="205" t="s">
        <v>1498</v>
      </c>
      <c r="C1197" s="205"/>
      <c r="D1197" s="205"/>
      <c r="E1197" s="76">
        <v>1.7399999999999999E-2</v>
      </c>
      <c r="F1197" s="36" t="s">
        <v>56</v>
      </c>
      <c r="G1197" s="205" t="s">
        <v>1499</v>
      </c>
      <c r="H1197" s="205"/>
      <c r="I1197" s="206">
        <v>17.25</v>
      </c>
      <c r="J1197" s="206"/>
      <c r="K1197" s="207">
        <v>0.3</v>
      </c>
      <c r="L1197" s="207"/>
    </row>
    <row r="1198" spans="1:12" ht="30.6" customHeight="1">
      <c r="A1198" s="74"/>
      <c r="B1198" s="205" t="s">
        <v>1500</v>
      </c>
      <c r="C1198" s="205"/>
      <c r="D1198" s="205"/>
      <c r="E1198" s="76">
        <v>5.2200000000000003E-2</v>
      </c>
      <c r="F1198" s="36" t="s">
        <v>56</v>
      </c>
      <c r="G1198" s="205" t="s">
        <v>1501</v>
      </c>
      <c r="H1198" s="205"/>
      <c r="I1198" s="206">
        <v>11.23</v>
      </c>
      <c r="J1198" s="206"/>
      <c r="K1198" s="207">
        <v>0.59</v>
      </c>
      <c r="L1198" s="207"/>
    </row>
    <row r="1199" spans="1:12" ht="30.6" customHeight="1">
      <c r="A1199" s="74"/>
      <c r="B1199" s="205" t="s">
        <v>1617</v>
      </c>
      <c r="C1199" s="205"/>
      <c r="D1199" s="205"/>
      <c r="E1199" s="76">
        <v>5.2200000000000003E-2</v>
      </c>
      <c r="F1199" s="36" t="s">
        <v>56</v>
      </c>
      <c r="G1199" s="205" t="s">
        <v>1618</v>
      </c>
      <c r="H1199" s="205"/>
      <c r="I1199" s="206">
        <v>36.26</v>
      </c>
      <c r="J1199" s="206"/>
      <c r="K1199" s="207">
        <v>1.89</v>
      </c>
      <c r="L1199" s="207"/>
    </row>
    <row r="1200" spans="1:12" ht="39.75" customHeight="1">
      <c r="A1200" s="74"/>
      <c r="B1200" s="205" t="s">
        <v>130</v>
      </c>
      <c r="C1200" s="205"/>
      <c r="D1200" s="205"/>
      <c r="E1200" s="76">
        <v>7.1999999999999998E-3</v>
      </c>
      <c r="F1200" s="36" t="s">
        <v>99</v>
      </c>
      <c r="G1200" s="205" t="s">
        <v>131</v>
      </c>
      <c r="H1200" s="205"/>
      <c r="I1200" s="206">
        <v>29.02</v>
      </c>
      <c r="J1200" s="206"/>
      <c r="K1200" s="207">
        <v>0.21</v>
      </c>
      <c r="L1200" s="207"/>
    </row>
    <row r="1201" spans="1:12" ht="39.75" customHeight="1">
      <c r="A1201" s="74"/>
      <c r="B1201" s="205" t="s">
        <v>1502</v>
      </c>
      <c r="C1201" s="205"/>
      <c r="D1201" s="205"/>
      <c r="E1201" s="76">
        <v>0.13919999999999999</v>
      </c>
      <c r="F1201" s="36" t="s">
        <v>56</v>
      </c>
      <c r="G1201" s="205" t="s">
        <v>1503</v>
      </c>
      <c r="H1201" s="205"/>
      <c r="I1201" s="206">
        <v>85.7</v>
      </c>
      <c r="J1201" s="206"/>
      <c r="K1201" s="207">
        <v>11.93</v>
      </c>
      <c r="L1201" s="207"/>
    </row>
    <row r="1202" spans="1:12" ht="30.6" customHeight="1">
      <c r="A1202" s="74"/>
      <c r="B1202" s="205" t="s">
        <v>1619</v>
      </c>
      <c r="C1202" s="205"/>
      <c r="D1202" s="205"/>
      <c r="E1202" s="76">
        <v>5.2200000000000003E-2</v>
      </c>
      <c r="F1202" s="36" t="s">
        <v>56</v>
      </c>
      <c r="G1202" s="205" t="s">
        <v>1620</v>
      </c>
      <c r="H1202" s="205"/>
      <c r="I1202" s="206">
        <v>99.73</v>
      </c>
      <c r="J1202" s="206"/>
      <c r="K1202" s="207">
        <v>5.21</v>
      </c>
      <c r="L1202" s="207"/>
    </row>
    <row r="1203" spans="1:12" ht="21.4" customHeight="1">
      <c r="A1203" s="74"/>
      <c r="B1203" s="205" t="s">
        <v>1506</v>
      </c>
      <c r="C1203" s="205"/>
      <c r="D1203" s="205"/>
      <c r="E1203" s="76">
        <v>0.26119999999999999</v>
      </c>
      <c r="F1203" s="36" t="s">
        <v>117</v>
      </c>
      <c r="G1203" s="205" t="s">
        <v>1507</v>
      </c>
      <c r="H1203" s="205"/>
      <c r="I1203" s="206">
        <v>70.66</v>
      </c>
      <c r="J1203" s="206"/>
      <c r="K1203" s="207">
        <v>18.46</v>
      </c>
      <c r="L1203" s="207"/>
    </row>
    <row r="1204" spans="1:12" ht="39.75" customHeight="1">
      <c r="A1204" s="74"/>
      <c r="B1204" s="205" t="s">
        <v>1508</v>
      </c>
      <c r="C1204" s="205"/>
      <c r="D1204" s="205"/>
      <c r="E1204" s="76">
        <v>0.30070000000000002</v>
      </c>
      <c r="F1204" s="36" t="s">
        <v>117</v>
      </c>
      <c r="G1204" s="205" t="s">
        <v>1509</v>
      </c>
      <c r="H1204" s="205"/>
      <c r="I1204" s="206">
        <v>72.66</v>
      </c>
      <c r="J1204" s="206"/>
      <c r="K1204" s="207">
        <v>21.85</v>
      </c>
      <c r="L1204" s="207"/>
    </row>
    <row r="1205" spans="1:12" ht="49.15" customHeight="1">
      <c r="A1205" s="74"/>
      <c r="B1205" s="205" t="s">
        <v>1510</v>
      </c>
      <c r="C1205" s="205"/>
      <c r="D1205" s="205"/>
      <c r="E1205" s="76">
        <v>8.3000000000000004E-2</v>
      </c>
      <c r="F1205" s="36" t="s">
        <v>117</v>
      </c>
      <c r="G1205" s="205" t="s">
        <v>1511</v>
      </c>
      <c r="H1205" s="205"/>
      <c r="I1205" s="206">
        <v>60.32</v>
      </c>
      <c r="J1205" s="206"/>
      <c r="K1205" s="207">
        <v>5.01</v>
      </c>
      <c r="L1205" s="207"/>
    </row>
    <row r="1206" spans="1:12" ht="49.15" customHeight="1">
      <c r="A1206" s="74"/>
      <c r="B1206" s="205" t="s">
        <v>1512</v>
      </c>
      <c r="C1206" s="205"/>
      <c r="D1206" s="205"/>
      <c r="E1206" s="76">
        <v>9.5600000000000004E-2</v>
      </c>
      <c r="F1206" s="36" t="s">
        <v>117</v>
      </c>
      <c r="G1206" s="205" t="s">
        <v>1513</v>
      </c>
      <c r="H1206" s="205"/>
      <c r="I1206" s="206">
        <v>61.75</v>
      </c>
      <c r="J1206" s="206"/>
      <c r="K1206" s="207">
        <v>5.9</v>
      </c>
      <c r="L1206" s="207"/>
    </row>
    <row r="1207" spans="1:12" ht="49.15" customHeight="1">
      <c r="A1207" s="74"/>
      <c r="B1207" s="205" t="s">
        <v>1514</v>
      </c>
      <c r="C1207" s="205"/>
      <c r="D1207" s="205"/>
      <c r="E1207" s="76">
        <v>0.40810000000000002</v>
      </c>
      <c r="F1207" s="36" t="s">
        <v>117</v>
      </c>
      <c r="G1207" s="205" t="s">
        <v>1515</v>
      </c>
      <c r="H1207" s="205"/>
      <c r="I1207" s="206">
        <v>85.69</v>
      </c>
      <c r="J1207" s="206"/>
      <c r="K1207" s="207">
        <v>34.97</v>
      </c>
      <c r="L1207" s="207"/>
    </row>
    <row r="1208" spans="1:12" ht="49.15" customHeight="1">
      <c r="A1208" s="74"/>
      <c r="B1208" s="205" t="s">
        <v>1516</v>
      </c>
      <c r="C1208" s="205"/>
      <c r="D1208" s="205"/>
      <c r="E1208" s="76">
        <v>0.31819999999999998</v>
      </c>
      <c r="F1208" s="36" t="s">
        <v>117</v>
      </c>
      <c r="G1208" s="205" t="s">
        <v>1517</v>
      </c>
      <c r="H1208" s="205"/>
      <c r="I1208" s="206">
        <v>111.7</v>
      </c>
      <c r="J1208" s="206"/>
      <c r="K1208" s="207">
        <v>35.54</v>
      </c>
      <c r="L1208" s="207"/>
    </row>
    <row r="1209" spans="1:12" ht="49.15" customHeight="1">
      <c r="A1209" s="74"/>
      <c r="B1209" s="205" t="s">
        <v>1518</v>
      </c>
      <c r="C1209" s="205"/>
      <c r="D1209" s="205"/>
      <c r="E1209" s="76">
        <v>0.12970000000000001</v>
      </c>
      <c r="F1209" s="36" t="s">
        <v>117</v>
      </c>
      <c r="G1209" s="205" t="s">
        <v>1519</v>
      </c>
      <c r="H1209" s="205"/>
      <c r="I1209" s="206">
        <v>71.36</v>
      </c>
      <c r="J1209" s="206"/>
      <c r="K1209" s="207">
        <v>9.26</v>
      </c>
      <c r="L1209" s="207"/>
    </row>
    <row r="1210" spans="1:12" ht="49.15" customHeight="1">
      <c r="A1210" s="74"/>
      <c r="B1210" s="205" t="s">
        <v>1520</v>
      </c>
      <c r="C1210" s="205"/>
      <c r="D1210" s="205"/>
      <c r="E1210" s="76">
        <v>0.1011</v>
      </c>
      <c r="F1210" s="36" t="s">
        <v>117</v>
      </c>
      <c r="G1210" s="205" t="s">
        <v>1521</v>
      </c>
      <c r="H1210" s="205"/>
      <c r="I1210" s="206">
        <v>91.12</v>
      </c>
      <c r="J1210" s="206"/>
      <c r="K1210" s="210">
        <v>9.2100000000000009</v>
      </c>
      <c r="L1210" s="210"/>
    </row>
    <row r="1211" spans="1:12" ht="49.15" customHeight="1">
      <c r="A1211" s="74"/>
      <c r="B1211" s="74"/>
      <c r="C1211" s="74"/>
      <c r="D1211" s="74"/>
      <c r="E1211" s="74"/>
      <c r="F1211" s="74"/>
      <c r="G1211" s="208" t="s">
        <v>761</v>
      </c>
      <c r="H1211" s="208"/>
      <c r="I1211" s="208"/>
      <c r="J1211" s="209">
        <v>585.75</v>
      </c>
      <c r="K1211" s="209"/>
      <c r="L1211" s="209"/>
    </row>
    <row r="1212" spans="1:12" ht="49.15" customHeight="1">
      <c r="A1212" s="205" t="s">
        <v>1621</v>
      </c>
      <c r="B1212" s="205"/>
      <c r="C1212" s="36" t="s">
        <v>563</v>
      </c>
      <c r="D1212" s="35" t="s">
        <v>56</v>
      </c>
      <c r="E1212" s="211" t="s">
        <v>564</v>
      </c>
      <c r="F1212" s="211"/>
      <c r="G1212" s="211"/>
      <c r="H1212" s="211"/>
      <c r="I1212" s="211"/>
      <c r="J1212" s="211"/>
      <c r="K1212" s="75"/>
      <c r="L1212" s="75"/>
    </row>
    <row r="1213" spans="1:12" ht="49.15" customHeight="1">
      <c r="A1213" s="74"/>
      <c r="B1213" s="205" t="s">
        <v>1622</v>
      </c>
      <c r="C1213" s="205"/>
      <c r="D1213" s="205"/>
      <c r="E1213" s="76">
        <v>1</v>
      </c>
      <c r="F1213" s="36" t="s">
        <v>56</v>
      </c>
      <c r="G1213" s="205" t="s">
        <v>1623</v>
      </c>
      <c r="H1213" s="205"/>
      <c r="I1213" s="206">
        <v>315.89999999999998</v>
      </c>
      <c r="J1213" s="206"/>
      <c r="K1213" s="207">
        <v>315.89999999999998</v>
      </c>
      <c r="L1213" s="207"/>
    </row>
    <row r="1214" spans="1:12" ht="15.4" customHeight="1">
      <c r="A1214" s="74"/>
      <c r="B1214" s="205" t="s">
        <v>1624</v>
      </c>
      <c r="C1214" s="205"/>
      <c r="D1214" s="205"/>
      <c r="E1214" s="76">
        <v>3</v>
      </c>
      <c r="F1214" s="36" t="s">
        <v>56</v>
      </c>
      <c r="G1214" s="205" t="s">
        <v>1625</v>
      </c>
      <c r="H1214" s="205"/>
      <c r="I1214" s="206">
        <v>4.04</v>
      </c>
      <c r="J1214" s="206"/>
      <c r="K1214" s="207">
        <v>12.12</v>
      </c>
      <c r="L1214" s="207"/>
    </row>
    <row r="1215" spans="1:12" ht="22.15" customHeight="1">
      <c r="A1215" s="74"/>
      <c r="B1215" s="205" t="s">
        <v>1626</v>
      </c>
      <c r="C1215" s="205"/>
      <c r="D1215" s="205"/>
      <c r="E1215" s="76">
        <v>1</v>
      </c>
      <c r="F1215" s="36" t="s">
        <v>56</v>
      </c>
      <c r="G1215" s="205" t="s">
        <v>1627</v>
      </c>
      <c r="H1215" s="205"/>
      <c r="I1215" s="206">
        <v>39.590000000000003</v>
      </c>
      <c r="J1215" s="206"/>
      <c r="K1215" s="207">
        <v>39.590000000000003</v>
      </c>
      <c r="L1215" s="207"/>
    </row>
    <row r="1216" spans="1:12" ht="21.4" customHeight="1">
      <c r="A1216" s="74"/>
      <c r="B1216" s="205" t="s">
        <v>1628</v>
      </c>
      <c r="C1216" s="205"/>
      <c r="D1216" s="205"/>
      <c r="E1216" s="76">
        <v>19</v>
      </c>
      <c r="F1216" s="36" t="s">
        <v>86</v>
      </c>
      <c r="G1216" s="205" t="s">
        <v>1629</v>
      </c>
      <c r="H1216" s="205"/>
      <c r="I1216" s="206">
        <v>7.08</v>
      </c>
      <c r="J1216" s="206"/>
      <c r="K1216" s="207">
        <v>134.52000000000001</v>
      </c>
      <c r="L1216" s="207"/>
    </row>
    <row r="1217" spans="1:12" ht="49.15" customHeight="1">
      <c r="A1217" s="74"/>
      <c r="B1217" s="205" t="s">
        <v>1630</v>
      </c>
      <c r="C1217" s="205"/>
      <c r="D1217" s="205"/>
      <c r="E1217" s="76">
        <v>2</v>
      </c>
      <c r="F1217" s="36" t="s">
        <v>56</v>
      </c>
      <c r="G1217" s="205" t="s">
        <v>1631</v>
      </c>
      <c r="H1217" s="205"/>
      <c r="I1217" s="206">
        <v>7.3</v>
      </c>
      <c r="J1217" s="206"/>
      <c r="K1217" s="207">
        <v>14.6</v>
      </c>
      <c r="L1217" s="207"/>
    </row>
    <row r="1218" spans="1:12" ht="49.15" customHeight="1">
      <c r="A1218" s="74"/>
      <c r="B1218" s="205" t="s">
        <v>1632</v>
      </c>
      <c r="C1218" s="205"/>
      <c r="D1218" s="205"/>
      <c r="E1218" s="76">
        <v>1</v>
      </c>
      <c r="F1218" s="36" t="s">
        <v>56</v>
      </c>
      <c r="G1218" s="205" t="s">
        <v>1633</v>
      </c>
      <c r="H1218" s="205"/>
      <c r="I1218" s="206">
        <v>16.53</v>
      </c>
      <c r="J1218" s="206"/>
      <c r="K1218" s="207">
        <v>16.53</v>
      </c>
      <c r="L1218" s="207"/>
    </row>
    <row r="1219" spans="1:12" ht="58.35" customHeight="1">
      <c r="A1219" s="74"/>
      <c r="B1219" s="205" t="s">
        <v>1634</v>
      </c>
      <c r="C1219" s="205"/>
      <c r="D1219" s="205"/>
      <c r="E1219" s="76">
        <v>1</v>
      </c>
      <c r="F1219" s="36" t="s">
        <v>56</v>
      </c>
      <c r="G1219" s="205" t="s">
        <v>1635</v>
      </c>
      <c r="H1219" s="205"/>
      <c r="I1219" s="206">
        <v>24.36</v>
      </c>
      <c r="J1219" s="206"/>
      <c r="K1219" s="207">
        <v>24.36</v>
      </c>
      <c r="L1219" s="207"/>
    </row>
    <row r="1220" spans="1:12" ht="58.35" customHeight="1">
      <c r="A1220" s="74"/>
      <c r="B1220" s="205" t="s">
        <v>1636</v>
      </c>
      <c r="C1220" s="205"/>
      <c r="D1220" s="205"/>
      <c r="E1220" s="76">
        <v>1</v>
      </c>
      <c r="F1220" s="36" t="s">
        <v>56</v>
      </c>
      <c r="G1220" s="205" t="s">
        <v>1637</v>
      </c>
      <c r="H1220" s="205"/>
      <c r="I1220" s="206">
        <v>2509.88</v>
      </c>
      <c r="J1220" s="206"/>
      <c r="K1220" s="210">
        <v>2509.88</v>
      </c>
      <c r="L1220" s="210"/>
    </row>
    <row r="1221" spans="1:12" ht="67.5" customHeight="1">
      <c r="A1221" s="74"/>
      <c r="B1221" s="74"/>
      <c r="C1221" s="74"/>
      <c r="D1221" s="74"/>
      <c r="E1221" s="74"/>
      <c r="F1221" s="74"/>
      <c r="G1221" s="208" t="s">
        <v>696</v>
      </c>
      <c r="H1221" s="208"/>
      <c r="I1221" s="208"/>
      <c r="J1221" s="209">
        <v>3067.5</v>
      </c>
      <c r="K1221" s="209"/>
      <c r="L1221" s="209"/>
    </row>
    <row r="1222" spans="1:12" ht="30.6" customHeight="1">
      <c r="A1222" s="205" t="s">
        <v>1638</v>
      </c>
      <c r="B1222" s="205"/>
      <c r="C1222" s="36" t="s">
        <v>566</v>
      </c>
      <c r="D1222" s="35" t="s">
        <v>56</v>
      </c>
      <c r="E1222" s="211" t="s">
        <v>567</v>
      </c>
      <c r="F1222" s="211"/>
      <c r="G1222" s="211"/>
      <c r="H1222" s="211"/>
      <c r="I1222" s="211"/>
      <c r="J1222" s="211"/>
      <c r="K1222" s="75"/>
      <c r="L1222" s="75"/>
    </row>
    <row r="1223" spans="1:12" ht="30.6" customHeight="1">
      <c r="A1223" s="74"/>
      <c r="B1223" s="205" t="s">
        <v>1639</v>
      </c>
      <c r="C1223" s="205"/>
      <c r="D1223" s="205"/>
      <c r="E1223" s="76">
        <v>16</v>
      </c>
      <c r="F1223" s="36" t="s">
        <v>581</v>
      </c>
      <c r="G1223" s="205" t="s">
        <v>1640</v>
      </c>
      <c r="H1223" s="205"/>
      <c r="I1223" s="206">
        <v>18.43</v>
      </c>
      <c r="J1223" s="206"/>
      <c r="K1223" s="207">
        <v>294.88</v>
      </c>
      <c r="L1223" s="207"/>
    </row>
    <row r="1224" spans="1:12" ht="15.4" customHeight="1">
      <c r="A1224" s="74"/>
      <c r="B1224" s="205" t="s">
        <v>721</v>
      </c>
      <c r="C1224" s="205"/>
      <c r="D1224" s="205"/>
      <c r="E1224" s="76">
        <v>16</v>
      </c>
      <c r="F1224" s="36" t="s">
        <v>581</v>
      </c>
      <c r="G1224" s="205" t="s">
        <v>722</v>
      </c>
      <c r="H1224" s="205"/>
      <c r="I1224" s="206">
        <v>12.1</v>
      </c>
      <c r="J1224" s="206"/>
      <c r="K1224" s="207">
        <v>193.6</v>
      </c>
      <c r="L1224" s="207"/>
    </row>
    <row r="1225" spans="1:12" ht="15.4" customHeight="1">
      <c r="A1225" s="74"/>
      <c r="B1225" s="205" t="s">
        <v>1166</v>
      </c>
      <c r="C1225" s="205"/>
      <c r="D1225" s="205"/>
      <c r="E1225" s="76">
        <v>16</v>
      </c>
      <c r="F1225" s="36" t="s">
        <v>581</v>
      </c>
      <c r="G1225" s="205" t="s">
        <v>1167</v>
      </c>
      <c r="H1225" s="205"/>
      <c r="I1225" s="206">
        <v>18.649999999999999</v>
      </c>
      <c r="J1225" s="206"/>
      <c r="K1225" s="207">
        <v>298.39999999999998</v>
      </c>
      <c r="L1225" s="207"/>
    </row>
    <row r="1226" spans="1:12" ht="21.4" customHeight="1">
      <c r="A1226" s="74"/>
      <c r="B1226" s="205" t="s">
        <v>748</v>
      </c>
      <c r="C1226" s="205"/>
      <c r="D1226" s="205"/>
      <c r="E1226" s="76">
        <v>16</v>
      </c>
      <c r="F1226" s="36" t="s">
        <v>581</v>
      </c>
      <c r="G1226" s="205" t="s">
        <v>749</v>
      </c>
      <c r="H1226" s="205"/>
      <c r="I1226" s="206">
        <v>15.41</v>
      </c>
      <c r="J1226" s="206"/>
      <c r="K1226" s="210">
        <v>246.56</v>
      </c>
      <c r="L1226" s="210"/>
    </row>
    <row r="1227" spans="1:12" ht="21.4" customHeight="1">
      <c r="A1227" s="74"/>
      <c r="B1227" s="74"/>
      <c r="C1227" s="74"/>
      <c r="D1227" s="74"/>
      <c r="E1227" s="74"/>
      <c r="F1227" s="74"/>
      <c r="G1227" s="208" t="s">
        <v>696</v>
      </c>
      <c r="H1227" s="208"/>
      <c r="I1227" s="208"/>
      <c r="J1227" s="209">
        <v>1033.44</v>
      </c>
      <c r="K1227" s="209"/>
      <c r="L1227" s="209"/>
    </row>
    <row r="1228" spans="1:12" ht="21.4" customHeight="1">
      <c r="A1228" s="205" t="s">
        <v>1641</v>
      </c>
      <c r="B1228" s="205"/>
      <c r="C1228" s="36" t="s">
        <v>569</v>
      </c>
      <c r="D1228" s="35" t="s">
        <v>56</v>
      </c>
      <c r="E1228" s="211" t="s">
        <v>1642</v>
      </c>
      <c r="F1228" s="211"/>
      <c r="G1228" s="211"/>
      <c r="H1228" s="211"/>
      <c r="I1228" s="211"/>
      <c r="J1228" s="211"/>
      <c r="K1228" s="75"/>
      <c r="L1228" s="75"/>
    </row>
    <row r="1229" spans="1:12" ht="21.4" customHeight="1">
      <c r="A1229" s="74"/>
      <c r="B1229" s="205" t="s">
        <v>1643</v>
      </c>
      <c r="C1229" s="205"/>
      <c r="D1229" s="205"/>
      <c r="E1229" s="76">
        <v>200</v>
      </c>
      <c r="F1229" s="36" t="s">
        <v>86</v>
      </c>
      <c r="G1229" s="205" t="s">
        <v>1644</v>
      </c>
      <c r="H1229" s="205"/>
      <c r="I1229" s="206">
        <v>2.83</v>
      </c>
      <c r="J1229" s="206"/>
      <c r="K1229" s="207">
        <v>566</v>
      </c>
      <c r="L1229" s="207"/>
    </row>
    <row r="1230" spans="1:12" ht="15.4" customHeight="1">
      <c r="A1230" s="74"/>
      <c r="B1230" s="205" t="s">
        <v>1645</v>
      </c>
      <c r="C1230" s="205"/>
      <c r="D1230" s="205"/>
      <c r="E1230" s="76">
        <v>200</v>
      </c>
      <c r="F1230" s="36" t="s">
        <v>86</v>
      </c>
      <c r="G1230" s="205" t="s">
        <v>1646</v>
      </c>
      <c r="H1230" s="205"/>
      <c r="I1230" s="206">
        <v>3.22</v>
      </c>
      <c r="J1230" s="206"/>
      <c r="K1230" s="207">
        <v>644</v>
      </c>
      <c r="L1230" s="207"/>
    </row>
    <row r="1231" spans="1:12" ht="31.7" customHeight="1">
      <c r="A1231" s="74"/>
      <c r="B1231" s="205" t="s">
        <v>1647</v>
      </c>
      <c r="C1231" s="205"/>
      <c r="D1231" s="205"/>
      <c r="E1231" s="76">
        <v>120</v>
      </c>
      <c r="F1231" s="36" t="s">
        <v>86</v>
      </c>
      <c r="G1231" s="205" t="s">
        <v>1648</v>
      </c>
      <c r="H1231" s="205"/>
      <c r="I1231" s="206">
        <v>18.559999999999999</v>
      </c>
      <c r="J1231" s="206"/>
      <c r="K1231" s="207">
        <v>2227.1999999999998</v>
      </c>
      <c r="L1231" s="207"/>
    </row>
    <row r="1232" spans="1:12" ht="39.75" customHeight="1">
      <c r="A1232" s="74"/>
      <c r="B1232" s="205" t="s">
        <v>1649</v>
      </c>
      <c r="C1232" s="205"/>
      <c r="D1232" s="205"/>
      <c r="E1232" s="76">
        <v>20</v>
      </c>
      <c r="F1232" s="36" t="s">
        <v>56</v>
      </c>
      <c r="G1232" s="205" t="s">
        <v>1650</v>
      </c>
      <c r="H1232" s="205"/>
      <c r="I1232" s="206">
        <v>7.18</v>
      </c>
      <c r="J1232" s="206"/>
      <c r="K1232" s="207">
        <v>143.6</v>
      </c>
      <c r="L1232" s="207"/>
    </row>
    <row r="1233" spans="1:12" ht="39.75" customHeight="1">
      <c r="A1233" s="74"/>
      <c r="B1233" s="205" t="s">
        <v>1651</v>
      </c>
      <c r="C1233" s="205"/>
      <c r="D1233" s="205"/>
      <c r="E1233" s="76">
        <v>20</v>
      </c>
      <c r="F1233" s="36" t="s">
        <v>56</v>
      </c>
      <c r="G1233" s="205" t="s">
        <v>1652</v>
      </c>
      <c r="H1233" s="205"/>
      <c r="I1233" s="206">
        <v>10.67</v>
      </c>
      <c r="J1233" s="206"/>
      <c r="K1233" s="207">
        <v>213.4</v>
      </c>
      <c r="L1233" s="207"/>
    </row>
    <row r="1234" spans="1:12" ht="49.15" customHeight="1">
      <c r="A1234" s="74"/>
      <c r="B1234" s="205" t="s">
        <v>1653</v>
      </c>
      <c r="C1234" s="205"/>
      <c r="D1234" s="205"/>
      <c r="E1234" s="76">
        <v>30</v>
      </c>
      <c r="F1234" s="36" t="s">
        <v>56</v>
      </c>
      <c r="G1234" s="205" t="s">
        <v>1654</v>
      </c>
      <c r="H1234" s="205"/>
      <c r="I1234" s="206">
        <v>3</v>
      </c>
      <c r="J1234" s="206"/>
      <c r="K1234" s="207">
        <v>90</v>
      </c>
      <c r="L1234" s="207"/>
    </row>
    <row r="1235" spans="1:12" ht="30.6" customHeight="1">
      <c r="A1235" s="74"/>
      <c r="B1235" s="205" t="s">
        <v>1655</v>
      </c>
      <c r="C1235" s="205"/>
      <c r="D1235" s="205"/>
      <c r="E1235" s="76">
        <v>4</v>
      </c>
      <c r="F1235" s="36" t="s">
        <v>56</v>
      </c>
      <c r="G1235" s="205" t="s">
        <v>1656</v>
      </c>
      <c r="H1235" s="205"/>
      <c r="I1235" s="206">
        <v>12.59</v>
      </c>
      <c r="J1235" s="206"/>
      <c r="K1235" s="207">
        <v>50.36</v>
      </c>
      <c r="L1235" s="207"/>
    </row>
    <row r="1236" spans="1:12" ht="30.6" customHeight="1">
      <c r="A1236" s="74"/>
      <c r="B1236" s="205" t="s">
        <v>1657</v>
      </c>
      <c r="C1236" s="205"/>
      <c r="D1236" s="205"/>
      <c r="E1236" s="76">
        <v>2</v>
      </c>
      <c r="F1236" s="36" t="s">
        <v>56</v>
      </c>
      <c r="G1236" s="205" t="s">
        <v>1658</v>
      </c>
      <c r="H1236" s="205"/>
      <c r="I1236" s="206">
        <v>758.72</v>
      </c>
      <c r="J1236" s="206"/>
      <c r="K1236" s="207">
        <v>1517.44</v>
      </c>
      <c r="L1236" s="207"/>
    </row>
    <row r="1237" spans="1:12" ht="30.6" customHeight="1">
      <c r="A1237" s="74"/>
      <c r="B1237" s="205" t="s">
        <v>1659</v>
      </c>
      <c r="C1237" s="205"/>
      <c r="D1237" s="205"/>
      <c r="E1237" s="76">
        <v>2</v>
      </c>
      <c r="F1237" s="36" t="s">
        <v>56</v>
      </c>
      <c r="G1237" s="205" t="s">
        <v>1660</v>
      </c>
      <c r="H1237" s="205"/>
      <c r="I1237" s="206">
        <v>71.239999999999995</v>
      </c>
      <c r="J1237" s="206"/>
      <c r="K1237" s="207">
        <v>142.47999999999999</v>
      </c>
      <c r="L1237" s="207"/>
    </row>
    <row r="1238" spans="1:12" ht="21.4" customHeight="1">
      <c r="A1238" s="74"/>
      <c r="B1238" s="205" t="s">
        <v>1661</v>
      </c>
      <c r="C1238" s="205"/>
      <c r="D1238" s="205"/>
      <c r="E1238" s="76">
        <v>20</v>
      </c>
      <c r="F1238" s="36" t="s">
        <v>56</v>
      </c>
      <c r="G1238" s="205" t="s">
        <v>1662</v>
      </c>
      <c r="H1238" s="205"/>
      <c r="I1238" s="206">
        <v>8.15</v>
      </c>
      <c r="J1238" s="206"/>
      <c r="K1238" s="207">
        <v>163</v>
      </c>
      <c r="L1238" s="207"/>
    </row>
    <row r="1239" spans="1:12" ht="21.4" customHeight="1">
      <c r="A1239" s="74"/>
      <c r="B1239" s="205" t="s">
        <v>1663</v>
      </c>
      <c r="C1239" s="205"/>
      <c r="D1239" s="205"/>
      <c r="E1239" s="76">
        <v>1</v>
      </c>
      <c r="F1239" s="36" t="s">
        <v>56</v>
      </c>
      <c r="G1239" s="205" t="s">
        <v>1664</v>
      </c>
      <c r="H1239" s="205"/>
      <c r="I1239" s="206">
        <v>324.92</v>
      </c>
      <c r="J1239" s="206"/>
      <c r="K1239" s="207">
        <v>324.92</v>
      </c>
      <c r="L1239" s="207"/>
    </row>
    <row r="1240" spans="1:12" ht="15.2" customHeight="1">
      <c r="A1240" s="74"/>
      <c r="B1240" s="205" t="s">
        <v>1665</v>
      </c>
      <c r="C1240" s="205"/>
      <c r="D1240" s="205"/>
      <c r="E1240" s="76">
        <v>200</v>
      </c>
      <c r="F1240" s="36" t="s">
        <v>86</v>
      </c>
      <c r="G1240" s="205" t="s">
        <v>1666</v>
      </c>
      <c r="H1240" s="205"/>
      <c r="I1240" s="206">
        <v>1.93</v>
      </c>
      <c r="J1240" s="206"/>
      <c r="K1240" s="210">
        <v>386</v>
      </c>
      <c r="L1240" s="210"/>
    </row>
    <row r="1241" spans="1:12" ht="21.4" customHeight="1">
      <c r="A1241" s="74"/>
      <c r="B1241" s="74"/>
      <c r="C1241" s="74"/>
      <c r="D1241" s="74"/>
      <c r="E1241" s="74"/>
      <c r="F1241" s="74"/>
      <c r="G1241" s="208" t="s">
        <v>696</v>
      </c>
      <c r="H1241" s="208"/>
      <c r="I1241" s="208"/>
      <c r="J1241" s="209">
        <v>6468.4</v>
      </c>
      <c r="K1241" s="209"/>
      <c r="L1241" s="209"/>
    </row>
    <row r="1242" spans="1:12" ht="58.35" customHeight="1">
      <c r="A1242" s="205" t="s">
        <v>1667</v>
      </c>
      <c r="B1242" s="205"/>
      <c r="C1242" s="36" t="s">
        <v>572</v>
      </c>
      <c r="D1242" s="35" t="s">
        <v>56</v>
      </c>
      <c r="E1242" s="211" t="s">
        <v>573</v>
      </c>
      <c r="F1242" s="211"/>
      <c r="G1242" s="211"/>
      <c r="H1242" s="211"/>
      <c r="I1242" s="211"/>
      <c r="J1242" s="211"/>
      <c r="K1242" s="75"/>
      <c r="L1242" s="75"/>
    </row>
    <row r="1243" spans="1:12" ht="39.75" customHeight="1">
      <c r="A1243" s="74"/>
      <c r="B1243" s="205" t="s">
        <v>1668</v>
      </c>
      <c r="C1243" s="205"/>
      <c r="D1243" s="205"/>
      <c r="E1243" s="76">
        <v>120</v>
      </c>
      <c r="F1243" s="36" t="s">
        <v>86</v>
      </c>
      <c r="G1243" s="205" t="s">
        <v>1669</v>
      </c>
      <c r="H1243" s="205"/>
      <c r="I1243" s="206">
        <v>1.98</v>
      </c>
      <c r="J1243" s="206"/>
      <c r="K1243" s="207">
        <v>237.6</v>
      </c>
      <c r="L1243" s="207"/>
    </row>
    <row r="1244" spans="1:12" ht="15.4" customHeight="1">
      <c r="A1244" s="74"/>
      <c r="B1244" s="205" t="s">
        <v>1670</v>
      </c>
      <c r="C1244" s="205"/>
      <c r="D1244" s="205"/>
      <c r="E1244" s="76">
        <v>120</v>
      </c>
      <c r="F1244" s="36" t="s">
        <v>86</v>
      </c>
      <c r="G1244" s="205" t="s">
        <v>1671</v>
      </c>
      <c r="H1244" s="205"/>
      <c r="I1244" s="206">
        <v>2.63</v>
      </c>
      <c r="J1244" s="206"/>
      <c r="K1244" s="207">
        <v>315.60000000000002</v>
      </c>
      <c r="L1244" s="207"/>
    </row>
    <row r="1245" spans="1:12" ht="31.7" customHeight="1">
      <c r="A1245" s="74"/>
      <c r="B1245" s="205" t="s">
        <v>1672</v>
      </c>
      <c r="C1245" s="205"/>
      <c r="D1245" s="205"/>
      <c r="E1245" s="76">
        <v>60</v>
      </c>
      <c r="F1245" s="36" t="s">
        <v>86</v>
      </c>
      <c r="G1245" s="205" t="s">
        <v>1673</v>
      </c>
      <c r="H1245" s="205"/>
      <c r="I1245" s="206">
        <v>5.64</v>
      </c>
      <c r="J1245" s="206"/>
      <c r="K1245" s="207">
        <v>338.4</v>
      </c>
      <c r="L1245" s="207"/>
    </row>
    <row r="1246" spans="1:12" ht="21.4" customHeight="1">
      <c r="A1246" s="74"/>
      <c r="B1246" s="205" t="s">
        <v>1674</v>
      </c>
      <c r="C1246" s="205"/>
      <c r="D1246" s="205"/>
      <c r="E1246" s="76">
        <v>30</v>
      </c>
      <c r="F1246" s="36" t="s">
        <v>86</v>
      </c>
      <c r="G1246" s="205" t="s">
        <v>1675</v>
      </c>
      <c r="H1246" s="205"/>
      <c r="I1246" s="206">
        <v>7.62</v>
      </c>
      <c r="J1246" s="206"/>
      <c r="K1246" s="207">
        <v>228.6</v>
      </c>
      <c r="L1246" s="207"/>
    </row>
    <row r="1247" spans="1:12" ht="21.4" customHeight="1">
      <c r="A1247" s="74"/>
      <c r="B1247" s="205" t="s">
        <v>1676</v>
      </c>
      <c r="C1247" s="205"/>
      <c r="D1247" s="205"/>
      <c r="E1247" s="76">
        <v>80</v>
      </c>
      <c r="F1247" s="36" t="s">
        <v>86</v>
      </c>
      <c r="G1247" s="205" t="s">
        <v>1677</v>
      </c>
      <c r="H1247" s="205"/>
      <c r="I1247" s="206">
        <v>15.97</v>
      </c>
      <c r="J1247" s="206"/>
      <c r="K1247" s="210">
        <v>1277.5999999999999</v>
      </c>
      <c r="L1247" s="210"/>
    </row>
    <row r="1248" spans="1:12" ht="21.4" customHeight="1">
      <c r="A1248" s="74"/>
      <c r="B1248" s="74"/>
      <c r="C1248" s="74"/>
      <c r="D1248" s="74"/>
      <c r="E1248" s="74"/>
      <c r="F1248" s="74"/>
      <c r="G1248" s="208" t="s">
        <v>696</v>
      </c>
      <c r="H1248" s="208"/>
      <c r="I1248" s="208"/>
      <c r="J1248" s="209">
        <v>2397.8000000000002</v>
      </c>
      <c r="K1248" s="209"/>
      <c r="L1248" s="209"/>
    </row>
    <row r="1249" spans="1:13" ht="30.6" customHeight="1">
      <c r="A1249" s="208" t="s">
        <v>1678</v>
      </c>
      <c r="B1249" s="208"/>
      <c r="C1249" s="208"/>
      <c r="D1249" s="208"/>
      <c r="E1249" s="208"/>
      <c r="F1249" s="208"/>
      <c r="G1249" s="208"/>
      <c r="H1249" s="74"/>
      <c r="I1249" s="74"/>
      <c r="J1249" s="75"/>
      <c r="K1249" s="75"/>
      <c r="L1249" s="75"/>
    </row>
    <row r="1250" spans="1:13" ht="30.6" customHeight="1">
      <c r="A1250" s="205" t="s">
        <v>575</v>
      </c>
      <c r="B1250" s="205"/>
      <c r="C1250" s="36" t="s">
        <v>2356</v>
      </c>
      <c r="D1250" s="35" t="s">
        <v>56</v>
      </c>
      <c r="E1250" s="211" t="s">
        <v>2355</v>
      </c>
      <c r="F1250" s="211"/>
      <c r="G1250" s="211"/>
      <c r="H1250" s="211"/>
      <c r="I1250" s="211"/>
      <c r="J1250" s="211"/>
      <c r="K1250" s="75"/>
      <c r="L1250" s="75"/>
    </row>
    <row r="1251" spans="1:13" ht="15.4" customHeight="1">
      <c r="A1251" s="74"/>
      <c r="B1251" s="205" t="s">
        <v>576</v>
      </c>
      <c r="C1251" s="205"/>
      <c r="D1251" s="205"/>
      <c r="E1251" s="76">
        <v>8</v>
      </c>
      <c r="F1251" s="36" t="s">
        <v>545</v>
      </c>
      <c r="G1251" s="205" t="s">
        <v>577</v>
      </c>
      <c r="H1251" s="205"/>
      <c r="I1251" s="206">
        <v>12155.91</v>
      </c>
      <c r="J1251" s="206"/>
      <c r="K1251" s="207">
        <f>I1251*E1251</f>
        <v>97247.28</v>
      </c>
      <c r="L1251" s="207"/>
      <c r="M1251" s="1"/>
    </row>
    <row r="1252" spans="1:13" ht="15.4" customHeight="1">
      <c r="A1252" s="74"/>
      <c r="B1252" s="205" t="s">
        <v>578</v>
      </c>
      <c r="C1252" s="205"/>
      <c r="D1252" s="205"/>
      <c r="E1252" s="76">
        <v>8</v>
      </c>
      <c r="F1252" s="36" t="s">
        <v>545</v>
      </c>
      <c r="G1252" s="205" t="s">
        <v>579</v>
      </c>
      <c r="H1252" s="205"/>
      <c r="I1252" s="206">
        <v>3028.37</v>
      </c>
      <c r="J1252" s="206"/>
      <c r="K1252" s="207">
        <f t="shared" ref="K1252:K1254" si="0">I1252*E1252</f>
        <v>24226.959999999999</v>
      </c>
      <c r="L1252" s="207"/>
    </row>
    <row r="1253" spans="1:13">
      <c r="A1253" s="74"/>
      <c r="B1253" s="205" t="s">
        <v>580</v>
      </c>
      <c r="C1253" s="205"/>
      <c r="D1253" s="205"/>
      <c r="E1253" s="76">
        <v>1760</v>
      </c>
      <c r="F1253" s="36" t="s">
        <v>581</v>
      </c>
      <c r="G1253" s="205" t="s">
        <v>582</v>
      </c>
      <c r="H1253" s="205"/>
      <c r="I1253" s="206">
        <v>20.51</v>
      </c>
      <c r="J1253" s="206"/>
      <c r="K1253" s="207">
        <f t="shared" si="0"/>
        <v>36097.600000000006</v>
      </c>
      <c r="L1253" s="207"/>
    </row>
    <row r="1254" spans="1:13" ht="30.6" customHeight="1">
      <c r="A1254" s="74"/>
      <c r="B1254" s="205" t="s">
        <v>583</v>
      </c>
      <c r="C1254" s="205"/>
      <c r="D1254" s="205"/>
      <c r="E1254" s="76">
        <v>1760</v>
      </c>
      <c r="F1254" s="36" t="s">
        <v>581</v>
      </c>
      <c r="G1254" s="205" t="s">
        <v>584</v>
      </c>
      <c r="H1254" s="205"/>
      <c r="I1254" s="206">
        <v>12.86</v>
      </c>
      <c r="J1254" s="206"/>
      <c r="K1254" s="207">
        <f t="shared" si="0"/>
        <v>22633.599999999999</v>
      </c>
      <c r="L1254" s="207"/>
    </row>
    <row r="1255" spans="1:13" ht="30.6" customHeight="1">
      <c r="A1255" s="74"/>
      <c r="B1255" s="205" t="s">
        <v>2345</v>
      </c>
      <c r="C1255" s="205"/>
      <c r="D1255" s="205"/>
      <c r="E1255" s="76">
        <v>8</v>
      </c>
      <c r="F1255" s="36" t="s">
        <v>523</v>
      </c>
      <c r="G1255" s="205" t="s">
        <v>2346</v>
      </c>
      <c r="H1255" s="205" t="s">
        <v>523</v>
      </c>
      <c r="I1255" s="206">
        <v>30</v>
      </c>
      <c r="J1255" s="206"/>
      <c r="K1255" s="207">
        <f>I1255*E1255</f>
        <v>240</v>
      </c>
      <c r="L1255" s="207"/>
    </row>
    <row r="1256" spans="1:13" ht="30.6" customHeight="1">
      <c r="A1256" s="74"/>
      <c r="B1256" s="205" t="s">
        <v>2347</v>
      </c>
      <c r="C1256" s="205"/>
      <c r="D1256" s="205"/>
      <c r="E1256" s="76">
        <v>8</v>
      </c>
      <c r="F1256" s="36" t="s">
        <v>523</v>
      </c>
      <c r="G1256" s="205" t="s">
        <v>2348</v>
      </c>
      <c r="H1256" s="205" t="s">
        <v>523</v>
      </c>
      <c r="I1256" s="206">
        <v>76.37</v>
      </c>
      <c r="J1256" s="206"/>
      <c r="K1256" s="207">
        <f t="shared" ref="K1256:K1259" si="1">I1256*E1256</f>
        <v>610.96</v>
      </c>
      <c r="L1256" s="207"/>
    </row>
    <row r="1257" spans="1:13" ht="30.6" customHeight="1">
      <c r="A1257" s="74"/>
      <c r="B1257" s="205" t="s">
        <v>2349</v>
      </c>
      <c r="C1257" s="205"/>
      <c r="D1257" s="205"/>
      <c r="E1257" s="76">
        <v>200</v>
      </c>
      <c r="F1257" s="36" t="s">
        <v>56</v>
      </c>
      <c r="G1257" s="205" t="s">
        <v>2350</v>
      </c>
      <c r="H1257" s="205" t="s">
        <v>56</v>
      </c>
      <c r="I1257" s="206">
        <v>2.7</v>
      </c>
      <c r="J1257" s="206"/>
      <c r="K1257" s="207">
        <f t="shared" si="1"/>
        <v>540</v>
      </c>
      <c r="L1257" s="207"/>
    </row>
    <row r="1258" spans="1:13" ht="30.6" customHeight="1">
      <c r="A1258" s="74"/>
      <c r="B1258" s="205" t="s">
        <v>2351</v>
      </c>
      <c r="C1258" s="205"/>
      <c r="D1258" s="205"/>
      <c r="E1258" s="76">
        <v>8</v>
      </c>
      <c r="F1258" s="36" t="s">
        <v>523</v>
      </c>
      <c r="G1258" s="205" t="s">
        <v>2352</v>
      </c>
      <c r="H1258" s="205" t="s">
        <v>523</v>
      </c>
      <c r="I1258" s="206">
        <v>280</v>
      </c>
      <c r="J1258" s="206"/>
      <c r="K1258" s="207">
        <f t="shared" si="1"/>
        <v>2240</v>
      </c>
      <c r="L1258" s="207"/>
    </row>
    <row r="1259" spans="1:13" ht="30.6" customHeight="1">
      <c r="A1259" s="74"/>
      <c r="B1259" s="205" t="s">
        <v>2353</v>
      </c>
      <c r="C1259" s="205"/>
      <c r="D1259" s="205"/>
      <c r="E1259" s="76">
        <v>8</v>
      </c>
      <c r="F1259" s="36" t="s">
        <v>523</v>
      </c>
      <c r="G1259" s="205" t="s">
        <v>2354</v>
      </c>
      <c r="H1259" s="205" t="s">
        <v>523</v>
      </c>
      <c r="I1259" s="206">
        <v>89</v>
      </c>
      <c r="J1259" s="206"/>
      <c r="K1259" s="207">
        <f t="shared" si="1"/>
        <v>712</v>
      </c>
      <c r="L1259" s="207"/>
    </row>
    <row r="1260" spans="1:13" ht="30.6" customHeight="1">
      <c r="A1260" s="74"/>
      <c r="B1260" s="205" t="s">
        <v>694</v>
      </c>
      <c r="C1260" s="205"/>
      <c r="D1260" s="205"/>
      <c r="E1260" s="76">
        <v>1</v>
      </c>
      <c r="F1260" s="36" t="s">
        <v>56</v>
      </c>
      <c r="G1260" s="205" t="s">
        <v>695</v>
      </c>
      <c r="H1260" s="205"/>
      <c r="I1260" s="206">
        <v>214.82</v>
      </c>
      <c r="J1260" s="206"/>
      <c r="K1260" s="210">
        <v>214.82</v>
      </c>
      <c r="L1260" s="210"/>
    </row>
    <row r="1261" spans="1:13" ht="15.4" customHeight="1">
      <c r="A1261" s="74"/>
      <c r="B1261" s="74"/>
      <c r="C1261" s="74"/>
      <c r="D1261" s="74"/>
      <c r="E1261" s="74"/>
      <c r="F1261" s="74"/>
      <c r="G1261" s="208" t="s">
        <v>696</v>
      </c>
      <c r="H1261" s="208"/>
      <c r="I1261" s="208"/>
      <c r="J1261" s="209">
        <f>SUM(K1251:L1260)</f>
        <v>184763.22</v>
      </c>
      <c r="K1261" s="209">
        <f>I1261*E1261</f>
        <v>0</v>
      </c>
      <c r="L1261" s="209"/>
      <c r="M1261" s="1"/>
    </row>
    <row r="1262" spans="1:13" ht="15.4" customHeight="1">
      <c r="A1262" s="77"/>
      <c r="B1262" s="77"/>
      <c r="C1262" s="77"/>
      <c r="D1262" s="77"/>
      <c r="E1262" s="77"/>
      <c r="F1262" s="77"/>
      <c r="G1262" s="77"/>
      <c r="H1262" s="74"/>
      <c r="I1262" s="74"/>
      <c r="J1262" s="75"/>
      <c r="K1262" s="75"/>
      <c r="L1262" s="75"/>
    </row>
    <row r="1263" spans="1:13" ht="15.4" customHeight="1">
      <c r="A1263" s="77"/>
      <c r="B1263" s="77"/>
      <c r="C1263" s="77"/>
      <c r="D1263" s="77"/>
      <c r="E1263" s="77"/>
      <c r="F1263" s="77"/>
      <c r="G1263" s="77"/>
      <c r="H1263" s="74"/>
      <c r="I1263" s="74"/>
      <c r="J1263" s="75"/>
      <c r="K1263" s="75"/>
      <c r="L1263" s="75"/>
    </row>
    <row r="1264" spans="1:13" ht="22.15" customHeight="1">
      <c r="A1264" s="205" t="s">
        <v>1679</v>
      </c>
      <c r="B1264" s="205"/>
      <c r="C1264" s="36" t="s">
        <v>576</v>
      </c>
      <c r="D1264" s="35" t="s">
        <v>545</v>
      </c>
      <c r="E1264" s="211" t="s">
        <v>577</v>
      </c>
      <c r="F1264" s="211"/>
      <c r="G1264" s="211"/>
      <c r="H1264" s="211"/>
      <c r="I1264" s="211"/>
      <c r="J1264" s="211"/>
      <c r="K1264" s="75"/>
      <c r="L1264" s="75"/>
    </row>
    <row r="1265" spans="1:12" ht="21.4" customHeight="1">
      <c r="A1265" s="74"/>
      <c r="B1265" s="205" t="s">
        <v>1680</v>
      </c>
      <c r="C1265" s="205"/>
      <c r="D1265" s="205"/>
      <c r="E1265" s="76">
        <v>1</v>
      </c>
      <c r="F1265" s="36" t="s">
        <v>545</v>
      </c>
      <c r="G1265" s="205" t="s">
        <v>1681</v>
      </c>
      <c r="H1265" s="205"/>
      <c r="I1265" s="206">
        <v>11964.31</v>
      </c>
      <c r="J1265" s="206"/>
      <c r="K1265" s="207">
        <v>11964.31</v>
      </c>
      <c r="L1265" s="207"/>
    </row>
    <row r="1266" spans="1:12" ht="21.4" customHeight="1">
      <c r="A1266" s="74"/>
      <c r="B1266" s="205" t="s">
        <v>1682</v>
      </c>
      <c r="C1266" s="205"/>
      <c r="D1266" s="205"/>
      <c r="E1266" s="76">
        <v>1</v>
      </c>
      <c r="F1266" s="36" t="s">
        <v>545</v>
      </c>
      <c r="G1266" s="205" t="s">
        <v>1683</v>
      </c>
      <c r="H1266" s="205"/>
      <c r="I1266" s="206">
        <v>69.239999999999995</v>
      </c>
      <c r="J1266" s="206"/>
      <c r="K1266" s="207">
        <v>69.239999999999995</v>
      </c>
      <c r="L1266" s="207"/>
    </row>
    <row r="1267" spans="1:12" ht="21.4" customHeight="1">
      <c r="A1267" s="74"/>
      <c r="B1267" s="205" t="s">
        <v>1684</v>
      </c>
      <c r="C1267" s="205"/>
      <c r="D1267" s="205"/>
      <c r="E1267" s="76">
        <v>1</v>
      </c>
      <c r="F1267" s="36" t="s">
        <v>545</v>
      </c>
      <c r="G1267" s="205" t="s">
        <v>1685</v>
      </c>
      <c r="H1267" s="205"/>
      <c r="I1267" s="206">
        <v>3.94</v>
      </c>
      <c r="J1267" s="206"/>
      <c r="K1267" s="207">
        <v>3.94</v>
      </c>
      <c r="L1267" s="207"/>
    </row>
    <row r="1268" spans="1:12" ht="21.4" customHeight="1">
      <c r="A1268" s="74"/>
      <c r="B1268" s="205" t="s">
        <v>1686</v>
      </c>
      <c r="C1268" s="205"/>
      <c r="D1268" s="205"/>
      <c r="E1268" s="76">
        <v>0.05</v>
      </c>
      <c r="F1268" s="36" t="s">
        <v>545</v>
      </c>
      <c r="G1268" s="205" t="s">
        <v>1687</v>
      </c>
      <c r="H1268" s="205"/>
      <c r="I1268" s="206">
        <v>190.7</v>
      </c>
      <c r="J1268" s="206"/>
      <c r="K1268" s="207">
        <v>9.5399999999999991</v>
      </c>
      <c r="L1268" s="207"/>
    </row>
    <row r="1269" spans="1:12" ht="39.75" customHeight="1">
      <c r="A1269" s="74"/>
      <c r="B1269" s="205" t="s">
        <v>1688</v>
      </c>
      <c r="C1269" s="205"/>
      <c r="D1269" s="205"/>
      <c r="E1269" s="76">
        <v>1</v>
      </c>
      <c r="F1269" s="36" t="s">
        <v>545</v>
      </c>
      <c r="G1269" s="205" t="s">
        <v>1689</v>
      </c>
      <c r="H1269" s="205"/>
      <c r="I1269" s="206">
        <v>108.88</v>
      </c>
      <c r="J1269" s="206"/>
      <c r="K1269" s="210">
        <v>108.88</v>
      </c>
      <c r="L1269" s="210"/>
    </row>
    <row r="1270" spans="1:12" ht="15.4" customHeight="1">
      <c r="A1270" s="74"/>
      <c r="B1270" s="74"/>
      <c r="C1270" s="74"/>
      <c r="D1270" s="74"/>
      <c r="E1270" s="74"/>
      <c r="F1270" s="74"/>
      <c r="G1270" s="208" t="s">
        <v>1436</v>
      </c>
      <c r="H1270" s="208"/>
      <c r="I1270" s="208"/>
      <c r="J1270" s="209">
        <v>12155.91</v>
      </c>
      <c r="K1270" s="209"/>
      <c r="L1270" s="209"/>
    </row>
    <row r="1271" spans="1:12" ht="15.4" customHeight="1">
      <c r="A1271" s="205" t="s">
        <v>1690</v>
      </c>
      <c r="B1271" s="205"/>
      <c r="C1271" s="36" t="s">
        <v>578</v>
      </c>
      <c r="D1271" s="35" t="s">
        <v>545</v>
      </c>
      <c r="E1271" s="211" t="s">
        <v>579</v>
      </c>
      <c r="F1271" s="211"/>
      <c r="G1271" s="211"/>
      <c r="H1271" s="211"/>
      <c r="I1271" s="211"/>
      <c r="J1271" s="211"/>
      <c r="K1271" s="75"/>
      <c r="L1271" s="75"/>
    </row>
    <row r="1272" spans="1:12" ht="15.2" customHeight="1">
      <c r="A1272" s="74"/>
      <c r="B1272" s="205" t="s">
        <v>1691</v>
      </c>
      <c r="C1272" s="205"/>
      <c r="D1272" s="205"/>
      <c r="E1272" s="76">
        <v>1</v>
      </c>
      <c r="F1272" s="36" t="s">
        <v>545</v>
      </c>
      <c r="G1272" s="205" t="s">
        <v>1692</v>
      </c>
      <c r="H1272" s="205"/>
      <c r="I1272" s="206">
        <v>2560.9899999999998</v>
      </c>
      <c r="J1272" s="206"/>
      <c r="K1272" s="207">
        <v>2560.9899999999998</v>
      </c>
      <c r="L1272" s="207"/>
    </row>
    <row r="1273" spans="1:12" ht="21.4" customHeight="1">
      <c r="A1273" s="74"/>
      <c r="B1273" s="205" t="s">
        <v>1693</v>
      </c>
      <c r="C1273" s="205"/>
      <c r="D1273" s="205"/>
      <c r="E1273" s="76">
        <v>1</v>
      </c>
      <c r="F1273" s="36" t="s">
        <v>545</v>
      </c>
      <c r="G1273" s="205" t="s">
        <v>1694</v>
      </c>
      <c r="H1273" s="205"/>
      <c r="I1273" s="206">
        <v>115.6</v>
      </c>
      <c r="J1273" s="206"/>
      <c r="K1273" s="207">
        <v>115.6</v>
      </c>
      <c r="L1273" s="207"/>
    </row>
    <row r="1274" spans="1:12" ht="21.4" customHeight="1">
      <c r="A1274" s="74"/>
      <c r="B1274" s="205" t="s">
        <v>1695</v>
      </c>
      <c r="C1274" s="205"/>
      <c r="D1274" s="205"/>
      <c r="E1274" s="76">
        <v>1</v>
      </c>
      <c r="F1274" s="36" t="s">
        <v>545</v>
      </c>
      <c r="G1274" s="205" t="s">
        <v>1696</v>
      </c>
      <c r="H1274" s="205"/>
      <c r="I1274" s="206">
        <v>261.12</v>
      </c>
      <c r="J1274" s="206"/>
      <c r="K1274" s="207">
        <v>261.12</v>
      </c>
      <c r="L1274" s="207"/>
    </row>
    <row r="1275" spans="1:12" ht="21.4" customHeight="1">
      <c r="A1275" s="74"/>
      <c r="B1275" s="205" t="s">
        <v>1682</v>
      </c>
      <c r="C1275" s="205"/>
      <c r="D1275" s="205"/>
      <c r="E1275" s="76">
        <v>1</v>
      </c>
      <c r="F1275" s="36" t="s">
        <v>545</v>
      </c>
      <c r="G1275" s="205" t="s">
        <v>1683</v>
      </c>
      <c r="H1275" s="205"/>
      <c r="I1275" s="206">
        <v>69.239999999999995</v>
      </c>
      <c r="J1275" s="206"/>
      <c r="K1275" s="207">
        <v>69.239999999999995</v>
      </c>
      <c r="L1275" s="207"/>
    </row>
    <row r="1276" spans="1:12" ht="21.4" customHeight="1">
      <c r="A1276" s="74"/>
      <c r="B1276" s="205" t="s">
        <v>1684</v>
      </c>
      <c r="C1276" s="205"/>
      <c r="D1276" s="205"/>
      <c r="E1276" s="76">
        <v>1</v>
      </c>
      <c r="F1276" s="36" t="s">
        <v>545</v>
      </c>
      <c r="G1276" s="205" t="s">
        <v>1685</v>
      </c>
      <c r="H1276" s="205"/>
      <c r="I1276" s="206">
        <v>3.94</v>
      </c>
      <c r="J1276" s="206"/>
      <c r="K1276" s="207">
        <v>3.94</v>
      </c>
      <c r="L1276" s="207"/>
    </row>
    <row r="1277" spans="1:12" ht="21.4" customHeight="1">
      <c r="A1277" s="74"/>
      <c r="B1277" s="205" t="s">
        <v>1686</v>
      </c>
      <c r="C1277" s="205"/>
      <c r="D1277" s="205"/>
      <c r="E1277" s="76">
        <v>0.05</v>
      </c>
      <c r="F1277" s="36" t="s">
        <v>545</v>
      </c>
      <c r="G1277" s="205" t="s">
        <v>1687</v>
      </c>
      <c r="H1277" s="205"/>
      <c r="I1277" s="206">
        <v>190.7</v>
      </c>
      <c r="J1277" s="206"/>
      <c r="K1277" s="207">
        <v>9.5399999999999991</v>
      </c>
      <c r="L1277" s="207"/>
    </row>
    <row r="1278" spans="1:12" ht="30.6" customHeight="1">
      <c r="A1278" s="74"/>
      <c r="B1278" s="205" t="s">
        <v>1697</v>
      </c>
      <c r="C1278" s="205"/>
      <c r="D1278" s="205"/>
      <c r="E1278" s="76">
        <v>1</v>
      </c>
      <c r="F1278" s="36" t="s">
        <v>545</v>
      </c>
      <c r="G1278" s="205" t="s">
        <v>1698</v>
      </c>
      <c r="H1278" s="205"/>
      <c r="I1278" s="206">
        <v>7.94</v>
      </c>
      <c r="J1278" s="206"/>
      <c r="K1278" s="210">
        <v>7.94</v>
      </c>
      <c r="L1278" s="210"/>
    </row>
    <row r="1279" spans="1:12" ht="15.4" customHeight="1">
      <c r="A1279" s="74"/>
      <c r="B1279" s="74"/>
      <c r="C1279" s="74"/>
      <c r="D1279" s="74"/>
      <c r="E1279" s="74"/>
      <c r="F1279" s="74"/>
      <c r="G1279" s="208" t="s">
        <v>1436</v>
      </c>
      <c r="H1279" s="208"/>
      <c r="I1279" s="208"/>
      <c r="J1279" s="209">
        <v>3028.37</v>
      </c>
      <c r="K1279" s="209"/>
      <c r="L1279" s="209"/>
    </row>
    <row r="1280" spans="1:12" ht="22.15" customHeight="1">
      <c r="A1280" s="205" t="s">
        <v>1699</v>
      </c>
      <c r="B1280" s="205"/>
      <c r="C1280" s="36" t="s">
        <v>580</v>
      </c>
      <c r="D1280" s="35" t="s">
        <v>581</v>
      </c>
      <c r="E1280" s="211" t="s">
        <v>582</v>
      </c>
      <c r="F1280" s="211"/>
      <c r="G1280" s="211"/>
      <c r="H1280" s="211"/>
      <c r="I1280" s="211"/>
      <c r="J1280" s="211"/>
      <c r="K1280" s="75"/>
      <c r="L1280" s="75"/>
    </row>
    <row r="1281" spans="1:12" ht="15.2" customHeight="1">
      <c r="A1281" s="74"/>
      <c r="B1281" s="205" t="s">
        <v>1700</v>
      </c>
      <c r="C1281" s="205"/>
      <c r="D1281" s="205"/>
      <c r="E1281" s="76">
        <v>1</v>
      </c>
      <c r="F1281" s="36" t="s">
        <v>581</v>
      </c>
      <c r="G1281" s="205" t="s">
        <v>1701</v>
      </c>
      <c r="H1281" s="205"/>
      <c r="I1281" s="206">
        <v>16.57</v>
      </c>
      <c r="J1281" s="206"/>
      <c r="K1281" s="207">
        <v>16.57</v>
      </c>
      <c r="L1281" s="207"/>
    </row>
    <row r="1282" spans="1:12" ht="21.4" customHeight="1">
      <c r="A1282" s="74"/>
      <c r="B1282" s="205" t="s">
        <v>1702</v>
      </c>
      <c r="C1282" s="205"/>
      <c r="D1282" s="205"/>
      <c r="E1282" s="76">
        <v>1</v>
      </c>
      <c r="F1282" s="36" t="s">
        <v>581</v>
      </c>
      <c r="G1282" s="205" t="s">
        <v>1703</v>
      </c>
      <c r="H1282" s="205"/>
      <c r="I1282" s="206">
        <v>1.38</v>
      </c>
      <c r="J1282" s="206"/>
      <c r="K1282" s="207">
        <v>1.38</v>
      </c>
      <c r="L1282" s="207"/>
    </row>
    <row r="1283" spans="1:12" ht="21.4" customHeight="1">
      <c r="A1283" s="74"/>
      <c r="B1283" s="205" t="s">
        <v>1704</v>
      </c>
      <c r="C1283" s="205"/>
      <c r="D1283" s="205"/>
      <c r="E1283" s="76">
        <v>1</v>
      </c>
      <c r="F1283" s="36" t="s">
        <v>581</v>
      </c>
      <c r="G1283" s="205" t="s">
        <v>1705</v>
      </c>
      <c r="H1283" s="205"/>
      <c r="I1283" s="206">
        <v>0.61</v>
      </c>
      <c r="J1283" s="206"/>
      <c r="K1283" s="207">
        <v>0.61</v>
      </c>
      <c r="L1283" s="207"/>
    </row>
    <row r="1284" spans="1:12" ht="21.4" customHeight="1">
      <c r="A1284" s="74"/>
      <c r="B1284" s="205" t="s">
        <v>1706</v>
      </c>
      <c r="C1284" s="205"/>
      <c r="D1284" s="205"/>
      <c r="E1284" s="76">
        <v>1</v>
      </c>
      <c r="F1284" s="36" t="s">
        <v>581</v>
      </c>
      <c r="G1284" s="205" t="s">
        <v>1707</v>
      </c>
      <c r="H1284" s="205"/>
      <c r="I1284" s="206">
        <v>0.37</v>
      </c>
      <c r="J1284" s="206"/>
      <c r="K1284" s="207">
        <v>0.37</v>
      </c>
      <c r="L1284" s="207"/>
    </row>
    <row r="1285" spans="1:12" ht="21.4" customHeight="1">
      <c r="A1285" s="74"/>
      <c r="B1285" s="205" t="s">
        <v>1708</v>
      </c>
      <c r="C1285" s="205"/>
      <c r="D1285" s="205"/>
      <c r="E1285" s="76">
        <v>1</v>
      </c>
      <c r="F1285" s="36" t="s">
        <v>581</v>
      </c>
      <c r="G1285" s="205" t="s">
        <v>1709</v>
      </c>
      <c r="H1285" s="205"/>
      <c r="I1285" s="206">
        <v>0.02</v>
      </c>
      <c r="J1285" s="206"/>
      <c r="K1285" s="207">
        <v>0.02</v>
      </c>
      <c r="L1285" s="207"/>
    </row>
    <row r="1286" spans="1:12" ht="21.4" customHeight="1">
      <c r="A1286" s="74"/>
      <c r="B1286" s="205" t="s">
        <v>1710</v>
      </c>
      <c r="C1286" s="205"/>
      <c r="D1286" s="205"/>
      <c r="E1286" s="76">
        <v>1</v>
      </c>
      <c r="F1286" s="36" t="s">
        <v>581</v>
      </c>
      <c r="G1286" s="205" t="s">
        <v>1711</v>
      </c>
      <c r="H1286" s="205"/>
      <c r="I1286" s="206">
        <v>0.45</v>
      </c>
      <c r="J1286" s="206"/>
      <c r="K1286" s="207">
        <v>0.45</v>
      </c>
      <c r="L1286" s="207"/>
    </row>
    <row r="1287" spans="1:12" ht="21.4" customHeight="1">
      <c r="A1287" s="74"/>
      <c r="B1287" s="205" t="s">
        <v>1712</v>
      </c>
      <c r="C1287" s="205"/>
      <c r="D1287" s="205"/>
      <c r="E1287" s="76">
        <v>1</v>
      </c>
      <c r="F1287" s="36" t="s">
        <v>581</v>
      </c>
      <c r="G1287" s="205" t="s">
        <v>1713</v>
      </c>
      <c r="H1287" s="205"/>
      <c r="I1287" s="206">
        <v>1</v>
      </c>
      <c r="J1287" s="206"/>
      <c r="K1287" s="207">
        <v>1</v>
      </c>
      <c r="L1287" s="207"/>
    </row>
    <row r="1288" spans="1:12" ht="30.6" customHeight="1">
      <c r="A1288" s="74"/>
      <c r="B1288" s="205" t="s">
        <v>1714</v>
      </c>
      <c r="C1288" s="205"/>
      <c r="D1288" s="205"/>
      <c r="E1288" s="76">
        <v>1</v>
      </c>
      <c r="F1288" s="36" t="s">
        <v>581</v>
      </c>
      <c r="G1288" s="205" t="s">
        <v>1715</v>
      </c>
      <c r="H1288" s="205"/>
      <c r="I1288" s="206">
        <v>0.11</v>
      </c>
      <c r="J1288" s="206"/>
      <c r="K1288" s="210">
        <v>0.11</v>
      </c>
      <c r="L1288" s="210"/>
    </row>
    <row r="1289" spans="1:12" ht="15.4" customHeight="1">
      <c r="A1289" s="74"/>
      <c r="B1289" s="74"/>
      <c r="C1289" s="74"/>
      <c r="D1289" s="74"/>
      <c r="E1289" s="74"/>
      <c r="F1289" s="74"/>
      <c r="G1289" s="208" t="s">
        <v>1716</v>
      </c>
      <c r="H1289" s="208"/>
      <c r="I1289" s="208"/>
      <c r="J1289" s="209">
        <v>20.51</v>
      </c>
      <c r="K1289" s="209"/>
      <c r="L1289" s="209"/>
    </row>
    <row r="1290" spans="1:12" ht="15.4" customHeight="1">
      <c r="A1290" s="205" t="s">
        <v>1717</v>
      </c>
      <c r="B1290" s="205"/>
      <c r="C1290" s="36" t="s">
        <v>583</v>
      </c>
      <c r="D1290" s="35" t="s">
        <v>581</v>
      </c>
      <c r="E1290" s="211" t="s">
        <v>584</v>
      </c>
      <c r="F1290" s="211"/>
      <c r="G1290" s="211"/>
      <c r="H1290" s="211"/>
      <c r="I1290" s="211"/>
      <c r="J1290" s="211"/>
      <c r="K1290" s="75"/>
      <c r="L1290" s="75"/>
    </row>
    <row r="1291" spans="1:12" ht="21.4" customHeight="1">
      <c r="A1291" s="74"/>
      <c r="B1291" s="205" t="s">
        <v>1702</v>
      </c>
      <c r="C1291" s="205"/>
      <c r="D1291" s="205"/>
      <c r="E1291" s="76">
        <v>1</v>
      </c>
      <c r="F1291" s="36" t="s">
        <v>581</v>
      </c>
      <c r="G1291" s="205" t="s">
        <v>1703</v>
      </c>
      <c r="H1291" s="205"/>
      <c r="I1291" s="206">
        <v>1.38</v>
      </c>
      <c r="J1291" s="206"/>
      <c r="K1291" s="207">
        <v>1.38</v>
      </c>
      <c r="L1291" s="207"/>
    </row>
    <row r="1292" spans="1:12" ht="21.4" customHeight="1">
      <c r="A1292" s="74"/>
      <c r="B1292" s="205" t="s">
        <v>1704</v>
      </c>
      <c r="C1292" s="205"/>
      <c r="D1292" s="205"/>
      <c r="E1292" s="76">
        <v>1</v>
      </c>
      <c r="F1292" s="36" t="s">
        <v>581</v>
      </c>
      <c r="G1292" s="205" t="s">
        <v>1705</v>
      </c>
      <c r="H1292" s="205"/>
      <c r="I1292" s="206">
        <v>0.61</v>
      </c>
      <c r="J1292" s="206"/>
      <c r="K1292" s="207">
        <v>0.61</v>
      </c>
      <c r="L1292" s="207"/>
    </row>
    <row r="1293" spans="1:12" ht="21.4" customHeight="1">
      <c r="A1293" s="74"/>
      <c r="B1293" s="205" t="s">
        <v>1706</v>
      </c>
      <c r="C1293" s="205"/>
      <c r="D1293" s="205"/>
      <c r="E1293" s="76">
        <v>1</v>
      </c>
      <c r="F1293" s="36" t="s">
        <v>581</v>
      </c>
      <c r="G1293" s="205" t="s">
        <v>1707</v>
      </c>
      <c r="H1293" s="205"/>
      <c r="I1293" s="206">
        <v>0.37</v>
      </c>
      <c r="J1293" s="206"/>
      <c r="K1293" s="207">
        <v>0.37</v>
      </c>
      <c r="L1293" s="207"/>
    </row>
    <row r="1294" spans="1:12" ht="21.4" customHeight="1">
      <c r="A1294" s="74"/>
      <c r="B1294" s="205" t="s">
        <v>1708</v>
      </c>
      <c r="C1294" s="205"/>
      <c r="D1294" s="205"/>
      <c r="E1294" s="76">
        <v>1</v>
      </c>
      <c r="F1294" s="36" t="s">
        <v>581</v>
      </c>
      <c r="G1294" s="205" t="s">
        <v>1709</v>
      </c>
      <c r="H1294" s="205"/>
      <c r="I1294" s="206">
        <v>0.02</v>
      </c>
      <c r="J1294" s="206"/>
      <c r="K1294" s="207">
        <v>0.02</v>
      </c>
      <c r="L1294" s="207"/>
    </row>
    <row r="1295" spans="1:12" ht="30.6" customHeight="1">
      <c r="A1295" s="74"/>
      <c r="B1295" s="205" t="s">
        <v>1718</v>
      </c>
      <c r="C1295" s="205"/>
      <c r="D1295" s="205"/>
      <c r="E1295" s="76">
        <v>1</v>
      </c>
      <c r="F1295" s="36" t="s">
        <v>581</v>
      </c>
      <c r="G1295" s="205" t="s">
        <v>1719</v>
      </c>
      <c r="H1295" s="205"/>
      <c r="I1295" s="206">
        <v>10.44</v>
      </c>
      <c r="J1295" s="206"/>
      <c r="K1295" s="207">
        <v>10.44</v>
      </c>
      <c r="L1295" s="207"/>
    </row>
    <row r="1296" spans="1:12" ht="30.6" customHeight="1">
      <c r="A1296" s="74"/>
      <c r="B1296" s="205" t="s">
        <v>1720</v>
      </c>
      <c r="C1296" s="205"/>
      <c r="D1296" s="205"/>
      <c r="E1296" s="76">
        <v>1</v>
      </c>
      <c r="F1296" s="36" t="s">
        <v>581</v>
      </c>
      <c r="G1296" s="205" t="s">
        <v>1721</v>
      </c>
      <c r="H1296" s="205"/>
      <c r="I1296" s="206">
        <v>0.04</v>
      </c>
      <c r="J1296" s="206"/>
      <c r="K1296" s="210">
        <v>0.04</v>
      </c>
      <c r="L1296" s="210"/>
    </row>
    <row r="1297" spans="1:12" ht="15.4" customHeight="1">
      <c r="A1297" s="74"/>
      <c r="B1297" s="74"/>
      <c r="C1297" s="74"/>
      <c r="D1297" s="74"/>
      <c r="E1297" s="74"/>
      <c r="F1297" s="74"/>
      <c r="G1297" s="208" t="s">
        <v>1716</v>
      </c>
      <c r="H1297" s="208"/>
      <c r="I1297" s="208"/>
      <c r="J1297" s="209">
        <v>12.86</v>
      </c>
      <c r="K1297" s="209"/>
      <c r="L1297" s="209"/>
    </row>
    <row r="1298" spans="1:12" ht="17.45" customHeight="1">
      <c r="A1298" s="212" t="s">
        <v>1722</v>
      </c>
      <c r="B1298" s="212"/>
      <c r="C1298" s="212"/>
      <c r="D1298" s="212"/>
      <c r="E1298" s="212"/>
      <c r="F1298" s="212"/>
      <c r="G1298" s="212"/>
      <c r="H1298" s="74"/>
      <c r="I1298" s="74"/>
      <c r="J1298" s="75"/>
      <c r="K1298" s="75"/>
      <c r="L1298" s="75"/>
    </row>
    <row r="1299" spans="1:12" ht="31.7" customHeight="1">
      <c r="A1299" s="235" t="s">
        <v>1723</v>
      </c>
      <c r="B1299" s="235"/>
      <c r="C1299" s="236">
        <v>97084</v>
      </c>
      <c r="D1299" s="35" t="s">
        <v>117</v>
      </c>
      <c r="E1299" s="211" t="s">
        <v>2363</v>
      </c>
      <c r="F1299" s="211"/>
      <c r="G1299" s="211"/>
      <c r="H1299" s="211"/>
      <c r="I1299" s="211"/>
      <c r="J1299" s="211"/>
      <c r="K1299" s="75"/>
      <c r="L1299" s="75"/>
    </row>
    <row r="1300" spans="1:12" ht="15.2" customHeight="1">
      <c r="A1300" s="74"/>
      <c r="B1300" s="205">
        <v>88309</v>
      </c>
      <c r="C1300" s="205"/>
      <c r="D1300" s="205"/>
      <c r="E1300" s="234">
        <v>8.9999999999999993E-3</v>
      </c>
      <c r="F1300" s="76" t="s">
        <v>581</v>
      </c>
      <c r="G1300" s="205" t="s">
        <v>749</v>
      </c>
      <c r="H1300" s="205"/>
      <c r="I1300" s="206">
        <v>15.3</v>
      </c>
      <c r="J1300" s="206"/>
      <c r="K1300" s="207">
        <f>ROUND(I1300*E1300,2)</f>
        <v>0.14000000000000001</v>
      </c>
      <c r="L1300" s="207"/>
    </row>
    <row r="1301" spans="1:12" ht="30.6" customHeight="1">
      <c r="A1301" s="74"/>
      <c r="B1301" s="205">
        <v>88316</v>
      </c>
      <c r="C1301" s="205"/>
      <c r="D1301" s="205"/>
      <c r="E1301" s="234">
        <v>1.9E-2</v>
      </c>
      <c r="F1301" s="76" t="s">
        <v>581</v>
      </c>
      <c r="G1301" s="205" t="s">
        <v>722</v>
      </c>
      <c r="H1301" s="205"/>
      <c r="I1301" s="206">
        <v>11.98</v>
      </c>
      <c r="J1301" s="206"/>
      <c r="K1301" s="207">
        <f t="shared" ref="K1301:K1302" si="2">ROUND(I1301*E1301,2)</f>
        <v>0.23</v>
      </c>
      <c r="L1301" s="207"/>
    </row>
    <row r="1302" spans="1:12" ht="39.75" customHeight="1">
      <c r="A1302" s="74"/>
      <c r="B1302" s="205">
        <v>91277</v>
      </c>
      <c r="C1302" s="205"/>
      <c r="D1302" s="205"/>
      <c r="E1302" s="234">
        <v>5.0000000000000001E-3</v>
      </c>
      <c r="F1302" s="76" t="s">
        <v>728</v>
      </c>
      <c r="G1302" s="205" t="s">
        <v>2378</v>
      </c>
      <c r="H1302" s="205"/>
      <c r="I1302" s="206">
        <v>4.5599999999999996</v>
      </c>
      <c r="J1302" s="206"/>
      <c r="K1302" s="207">
        <f t="shared" si="2"/>
        <v>0.02</v>
      </c>
      <c r="L1302" s="207"/>
    </row>
    <row r="1303" spans="1:12" ht="15.4" customHeight="1">
      <c r="A1303" s="74"/>
      <c r="B1303" s="74"/>
      <c r="C1303" s="74"/>
      <c r="D1303" s="74"/>
      <c r="E1303" s="74"/>
      <c r="F1303" s="74"/>
      <c r="G1303" s="208" t="s">
        <v>761</v>
      </c>
      <c r="H1303" s="208"/>
      <c r="I1303" s="208"/>
      <c r="J1303" s="209">
        <f>SUM(K1300:L1302)</f>
        <v>0.39</v>
      </c>
      <c r="K1303" s="209"/>
      <c r="L1303" s="209"/>
    </row>
    <row r="1304" spans="1:12" ht="31.7" customHeight="1">
      <c r="A1304" s="235" t="s">
        <v>1726</v>
      </c>
      <c r="B1304" s="235"/>
      <c r="C1304" s="236">
        <v>83668</v>
      </c>
      <c r="D1304" s="35" t="s">
        <v>99</v>
      </c>
      <c r="E1304" s="211" t="s">
        <v>2369</v>
      </c>
      <c r="F1304" s="211"/>
      <c r="G1304" s="211"/>
      <c r="H1304" s="211"/>
      <c r="I1304" s="211"/>
      <c r="J1304" s="211"/>
      <c r="K1304" s="75"/>
      <c r="L1304" s="75"/>
    </row>
    <row r="1305" spans="1:12" ht="30.6" customHeight="1">
      <c r="A1305" s="74"/>
      <c r="B1305" s="205">
        <v>4718</v>
      </c>
      <c r="C1305" s="205"/>
      <c r="D1305" s="205"/>
      <c r="E1305" s="234">
        <v>1.1000000000000001</v>
      </c>
      <c r="F1305" s="76" t="s">
        <v>99</v>
      </c>
      <c r="G1305" s="205" t="s">
        <v>2262</v>
      </c>
      <c r="H1305" s="205"/>
      <c r="I1305" s="206">
        <v>62.48</v>
      </c>
      <c r="J1305" s="206"/>
      <c r="K1305" s="207">
        <f t="shared" ref="K1305:K1306" si="3">ROUND(I1305*E1305,2)</f>
        <v>68.73</v>
      </c>
      <c r="L1305" s="207"/>
    </row>
    <row r="1306" spans="1:12" ht="39.75" customHeight="1">
      <c r="A1306" s="74"/>
      <c r="B1306" s="205">
        <v>88316</v>
      </c>
      <c r="C1306" s="205"/>
      <c r="D1306" s="205"/>
      <c r="E1306" s="234">
        <v>2.4500000000000002</v>
      </c>
      <c r="F1306" s="76" t="s">
        <v>581</v>
      </c>
      <c r="G1306" s="205" t="s">
        <v>722</v>
      </c>
      <c r="H1306" s="205"/>
      <c r="I1306" s="206">
        <v>11.98</v>
      </c>
      <c r="J1306" s="206"/>
      <c r="K1306" s="207">
        <f t="shared" si="3"/>
        <v>29.35</v>
      </c>
      <c r="L1306" s="207"/>
    </row>
    <row r="1307" spans="1:12" ht="15.4" customHeight="1">
      <c r="A1307" s="74"/>
      <c r="B1307" s="74"/>
      <c r="C1307" s="74"/>
      <c r="D1307" s="74"/>
      <c r="E1307" s="74"/>
      <c r="F1307" s="74"/>
      <c r="G1307" s="208" t="s">
        <v>761</v>
      </c>
      <c r="H1307" s="208"/>
      <c r="I1307" s="208"/>
      <c r="J1307" s="209">
        <f>SUM(K1305:L1306)</f>
        <v>98.080000000000013</v>
      </c>
      <c r="K1307" s="209"/>
      <c r="L1307" s="209"/>
    </row>
    <row r="1308" spans="1:12" ht="31.7" customHeight="1">
      <c r="A1308" s="235" t="s">
        <v>1731</v>
      </c>
      <c r="B1308" s="235"/>
      <c r="C1308" s="236">
        <v>68053</v>
      </c>
      <c r="D1308" s="35" t="s">
        <v>117</v>
      </c>
      <c r="E1308" s="211" t="s">
        <v>2379</v>
      </c>
      <c r="F1308" s="211"/>
      <c r="G1308" s="211"/>
      <c r="H1308" s="211"/>
      <c r="I1308" s="211"/>
      <c r="J1308" s="211"/>
      <c r="K1308" s="75"/>
      <c r="L1308" s="75"/>
    </row>
    <row r="1309" spans="1:12" ht="30.6" customHeight="1">
      <c r="A1309" s="74"/>
      <c r="B1309" s="205">
        <v>3777</v>
      </c>
      <c r="C1309" s="205"/>
      <c r="D1309" s="205"/>
      <c r="E1309" s="234">
        <v>1.1000000000000001</v>
      </c>
      <c r="F1309" s="76" t="s">
        <v>117</v>
      </c>
      <c r="G1309" s="205" t="s">
        <v>2380</v>
      </c>
      <c r="H1309" s="205"/>
      <c r="I1309" s="206">
        <v>1.1399999999999999</v>
      </c>
      <c r="J1309" s="206"/>
      <c r="K1309" s="207">
        <f>ROUND(I1309*E1309,2)</f>
        <v>1.25</v>
      </c>
      <c r="L1309" s="207"/>
    </row>
    <row r="1310" spans="1:12" ht="39.75" customHeight="1">
      <c r="A1310" s="74"/>
      <c r="B1310" s="205">
        <v>88270</v>
      </c>
      <c r="C1310" s="205"/>
      <c r="D1310" s="205"/>
      <c r="E1310" s="234">
        <v>0.2</v>
      </c>
      <c r="F1310" s="76" t="s">
        <v>581</v>
      </c>
      <c r="G1310" s="205" t="s">
        <v>1358</v>
      </c>
      <c r="H1310" s="205"/>
      <c r="I1310" s="206">
        <v>16.13</v>
      </c>
      <c r="J1310" s="206"/>
      <c r="K1310" s="207">
        <f>ROUND(I1310*E1310,2)</f>
        <v>3.23</v>
      </c>
      <c r="L1310" s="207"/>
    </row>
    <row r="1311" spans="1:12" ht="15.4" customHeight="1">
      <c r="A1311" s="74"/>
      <c r="B1311" s="74"/>
      <c r="C1311" s="74"/>
      <c r="D1311" s="74"/>
      <c r="E1311" s="74"/>
      <c r="F1311" s="74"/>
      <c r="G1311" s="208" t="s">
        <v>761</v>
      </c>
      <c r="H1311" s="208"/>
      <c r="I1311" s="208"/>
      <c r="J1311" s="209">
        <f>SUM(K1309:L1310)</f>
        <v>4.4800000000000004</v>
      </c>
      <c r="K1311" s="209"/>
      <c r="L1311" s="209"/>
    </row>
    <row r="1312" spans="1:12" ht="31.7" customHeight="1">
      <c r="A1312" s="235" t="s">
        <v>2383</v>
      </c>
      <c r="B1312" s="235"/>
      <c r="C1312" s="236">
        <v>72183</v>
      </c>
      <c r="D1312" s="35" t="s">
        <v>117</v>
      </c>
      <c r="E1312" s="211" t="s">
        <v>2381</v>
      </c>
      <c r="F1312" s="211"/>
      <c r="G1312" s="211"/>
      <c r="H1312" s="211"/>
      <c r="I1312" s="211"/>
      <c r="J1312" s="211"/>
      <c r="K1312" s="75"/>
      <c r="L1312" s="75"/>
    </row>
    <row r="1313" spans="1:12" ht="30.6" customHeight="1">
      <c r="A1313" s="74"/>
      <c r="B1313" s="205">
        <v>7156</v>
      </c>
      <c r="C1313" s="205"/>
      <c r="D1313" s="205"/>
      <c r="E1313" s="234">
        <v>1.05</v>
      </c>
      <c r="F1313" s="76" t="s">
        <v>117</v>
      </c>
      <c r="G1313" s="205" t="s">
        <v>2382</v>
      </c>
      <c r="H1313" s="205"/>
      <c r="I1313" s="206">
        <v>15.07</v>
      </c>
      <c r="J1313" s="206"/>
      <c r="K1313" s="207">
        <f>ROUND(I1313*E1313,2)</f>
        <v>15.82</v>
      </c>
      <c r="L1313" s="207"/>
    </row>
    <row r="1314" spans="1:12" ht="39.75" customHeight="1">
      <c r="A1314" s="74"/>
      <c r="B1314" s="205">
        <v>88245</v>
      </c>
      <c r="C1314" s="205"/>
      <c r="D1314" s="205"/>
      <c r="E1314" s="234">
        <v>0.02</v>
      </c>
      <c r="F1314" s="76" t="s">
        <v>581</v>
      </c>
      <c r="G1314" s="205" t="s">
        <v>851</v>
      </c>
      <c r="H1314" s="205"/>
      <c r="I1314" s="206">
        <v>15.21</v>
      </c>
      <c r="J1314" s="206"/>
      <c r="K1314" s="207">
        <f t="shared" ref="K1314:K1317" si="4">ROUND(I1314*E1314,2)</f>
        <v>0.3</v>
      </c>
      <c r="L1314" s="207"/>
    </row>
    <row r="1315" spans="1:12" ht="39.75" customHeight="1">
      <c r="A1315" s="74"/>
      <c r="B1315" s="205">
        <v>88309</v>
      </c>
      <c r="C1315" s="205"/>
      <c r="D1315" s="205"/>
      <c r="E1315" s="234">
        <v>0.26</v>
      </c>
      <c r="F1315" s="76" t="s">
        <v>581</v>
      </c>
      <c r="G1315" s="205" t="s">
        <v>749</v>
      </c>
      <c r="H1315" s="205"/>
      <c r="I1315" s="206">
        <v>15.3</v>
      </c>
      <c r="J1315" s="206"/>
      <c r="K1315" s="207">
        <f t="shared" si="4"/>
        <v>3.98</v>
      </c>
      <c r="L1315" s="207"/>
    </row>
    <row r="1316" spans="1:12" ht="39.75" customHeight="1">
      <c r="A1316" s="74"/>
      <c r="B1316" s="205">
        <v>88316</v>
      </c>
      <c r="C1316" s="205"/>
      <c r="D1316" s="205"/>
      <c r="E1316" s="234">
        <v>1.94</v>
      </c>
      <c r="F1316" s="76" t="s">
        <v>581</v>
      </c>
      <c r="G1316" s="205" t="s">
        <v>722</v>
      </c>
      <c r="H1316" s="205"/>
      <c r="I1316" s="206">
        <v>11.98</v>
      </c>
      <c r="J1316" s="206"/>
      <c r="K1316" s="207">
        <f t="shared" si="4"/>
        <v>23.24</v>
      </c>
      <c r="L1316" s="207"/>
    </row>
    <row r="1317" spans="1:12" ht="39.75" customHeight="1">
      <c r="A1317" s="74"/>
      <c r="B1317" s="205">
        <v>94970</v>
      </c>
      <c r="C1317" s="205"/>
      <c r="D1317" s="205"/>
      <c r="E1317" s="234">
        <v>7.0000000000000007E-2</v>
      </c>
      <c r="F1317" s="76" t="s">
        <v>99</v>
      </c>
      <c r="G1317" s="205" t="s">
        <v>930</v>
      </c>
      <c r="H1317" s="205"/>
      <c r="I1317" s="206">
        <v>284.54000000000002</v>
      </c>
      <c r="J1317" s="206"/>
      <c r="K1317" s="207">
        <f t="shared" si="4"/>
        <v>19.920000000000002</v>
      </c>
      <c r="L1317" s="207"/>
    </row>
    <row r="1318" spans="1:12" ht="15.4" customHeight="1">
      <c r="A1318" s="74"/>
      <c r="B1318" s="74"/>
      <c r="C1318" s="74"/>
      <c r="D1318" s="74"/>
      <c r="E1318" s="74"/>
      <c r="F1318" s="74"/>
      <c r="G1318" s="208" t="s">
        <v>761</v>
      </c>
      <c r="H1318" s="208"/>
      <c r="I1318" s="208"/>
      <c r="J1318" s="209">
        <f>SUM(K1313:L1317)</f>
        <v>63.260000000000005</v>
      </c>
      <c r="K1318" s="209"/>
      <c r="L1318" s="209"/>
    </row>
    <row r="1319" spans="1:12" ht="31.7" customHeight="1">
      <c r="A1319" s="235" t="s">
        <v>2386</v>
      </c>
      <c r="B1319" s="235" t="s">
        <v>2384</v>
      </c>
      <c r="C1319" s="236">
        <v>97114</v>
      </c>
      <c r="D1319" s="35" t="s">
        <v>86</v>
      </c>
      <c r="E1319" s="211" t="s">
        <v>2366</v>
      </c>
      <c r="F1319" s="211"/>
      <c r="G1319" s="211"/>
      <c r="H1319" s="211"/>
      <c r="I1319" s="211"/>
      <c r="J1319" s="211"/>
      <c r="K1319" s="75"/>
      <c r="L1319" s="75"/>
    </row>
    <row r="1320" spans="1:12" ht="30.6" customHeight="1">
      <c r="A1320" s="74"/>
      <c r="B1320" s="205">
        <v>88309</v>
      </c>
      <c r="C1320" s="205"/>
      <c r="D1320" s="205"/>
      <c r="E1320" s="234">
        <v>7.7999999999999996E-3</v>
      </c>
      <c r="F1320" s="76" t="s">
        <v>581</v>
      </c>
      <c r="G1320" s="205" t="s">
        <v>749</v>
      </c>
      <c r="H1320" s="205"/>
      <c r="I1320" s="206">
        <v>15.3</v>
      </c>
      <c r="J1320" s="206"/>
      <c r="K1320" s="207">
        <f t="shared" ref="K1320" si="5">ROUND(I1320*E1320,2)</f>
        <v>0.12</v>
      </c>
      <c r="L1320" s="207"/>
    </row>
    <row r="1321" spans="1:12" ht="39.75" customHeight="1">
      <c r="A1321" s="74"/>
      <c r="B1321" s="205">
        <v>88316</v>
      </c>
      <c r="C1321" s="205"/>
      <c r="D1321" s="205"/>
      <c r="E1321" s="234">
        <v>7.7999999999999996E-3</v>
      </c>
      <c r="F1321" s="76" t="s">
        <v>581</v>
      </c>
      <c r="G1321" s="205" t="s">
        <v>722</v>
      </c>
      <c r="H1321" s="205"/>
      <c r="I1321" s="206">
        <v>11.98</v>
      </c>
      <c r="J1321" s="206"/>
      <c r="K1321" s="207">
        <f t="shared" ref="K1321:K1322" si="6">ROUND(I1321*E1321,2)</f>
        <v>0.09</v>
      </c>
      <c r="L1321" s="207"/>
    </row>
    <row r="1322" spans="1:12" ht="39.75" customHeight="1">
      <c r="A1322" s="74"/>
      <c r="B1322" s="205">
        <v>91283</v>
      </c>
      <c r="C1322" s="205"/>
      <c r="D1322" s="205"/>
      <c r="E1322" s="234">
        <v>6.1999999999999998E-3</v>
      </c>
      <c r="F1322" s="76" t="s">
        <v>728</v>
      </c>
      <c r="G1322" s="205" t="s">
        <v>2385</v>
      </c>
      <c r="H1322" s="205"/>
      <c r="I1322" s="206">
        <v>9.6</v>
      </c>
      <c r="J1322" s="206"/>
      <c r="K1322" s="207">
        <f t="shared" si="6"/>
        <v>0.06</v>
      </c>
      <c r="L1322" s="207"/>
    </row>
    <row r="1323" spans="1:12" ht="15.4" customHeight="1">
      <c r="A1323" s="74"/>
      <c r="B1323" s="74"/>
      <c r="C1323" s="74"/>
      <c r="D1323" s="74"/>
      <c r="E1323" s="74"/>
      <c r="F1323" s="74"/>
      <c r="G1323" s="208" t="s">
        <v>761</v>
      </c>
      <c r="H1323" s="208"/>
      <c r="I1323" s="208"/>
      <c r="J1323" s="209">
        <f>SUM(K1320:L1322)</f>
        <v>0.27</v>
      </c>
      <c r="K1323" s="209"/>
      <c r="L1323" s="209"/>
    </row>
    <row r="1324" spans="1:12" ht="22.15" customHeight="1">
      <c r="A1324" s="205" t="s">
        <v>2388</v>
      </c>
      <c r="B1324" s="205"/>
      <c r="C1324" s="36" t="s">
        <v>2365</v>
      </c>
      <c r="D1324" s="35" t="s">
        <v>117</v>
      </c>
      <c r="E1324" s="211" t="s">
        <v>592</v>
      </c>
      <c r="F1324" s="211"/>
      <c r="G1324" s="211"/>
      <c r="H1324" s="211"/>
      <c r="I1324" s="211"/>
      <c r="J1324" s="211"/>
      <c r="K1324" s="75"/>
      <c r="L1324" s="75"/>
    </row>
    <row r="1325" spans="1:12" ht="30.6" customHeight="1">
      <c r="A1325" s="74"/>
      <c r="B1325" s="205">
        <v>3671</v>
      </c>
      <c r="C1325" s="205"/>
      <c r="D1325" s="205"/>
      <c r="E1325" s="76">
        <v>1.8</v>
      </c>
      <c r="F1325" s="36" t="s">
        <v>86</v>
      </c>
      <c r="G1325" s="205" t="s">
        <v>1733</v>
      </c>
      <c r="H1325" s="205"/>
      <c r="I1325" s="206">
        <v>0.87</v>
      </c>
      <c r="J1325" s="206"/>
      <c r="K1325" s="207">
        <f>I1325*E1325</f>
        <v>1.5660000000000001</v>
      </c>
      <c r="L1325" s="207"/>
    </row>
    <row r="1326" spans="1:12" ht="30.6" customHeight="1">
      <c r="A1326" s="74"/>
      <c r="B1326" s="205">
        <v>1379</v>
      </c>
      <c r="C1326" s="205"/>
      <c r="D1326" s="205"/>
      <c r="E1326" s="76">
        <v>17</v>
      </c>
      <c r="F1326" s="36" t="s">
        <v>2357</v>
      </c>
      <c r="G1326" s="205" t="s">
        <v>807</v>
      </c>
      <c r="H1326" s="205"/>
      <c r="I1326" s="206">
        <v>0.48</v>
      </c>
      <c r="J1326" s="206"/>
      <c r="K1326" s="207">
        <f t="shared" ref="K1326:K1332" si="7">I1326*E1326</f>
        <v>8.16</v>
      </c>
      <c r="L1326" s="207"/>
    </row>
    <row r="1327" spans="1:12" ht="30.6" customHeight="1">
      <c r="A1327" s="74"/>
      <c r="B1327" s="205">
        <v>11096</v>
      </c>
      <c r="C1327" s="205"/>
      <c r="D1327" s="205"/>
      <c r="E1327" s="76">
        <v>30</v>
      </c>
      <c r="F1327" s="36" t="s">
        <v>2357</v>
      </c>
      <c r="G1327" s="205" t="s">
        <v>2358</v>
      </c>
      <c r="H1327" s="205"/>
      <c r="I1327" s="206">
        <v>0.32</v>
      </c>
      <c r="J1327" s="206"/>
      <c r="K1327" s="207">
        <f t="shared" si="7"/>
        <v>9.6</v>
      </c>
      <c r="L1327" s="207"/>
    </row>
    <row r="1328" spans="1:12" ht="30.6" customHeight="1">
      <c r="A1328" s="74"/>
      <c r="B1328" s="205">
        <v>93599</v>
      </c>
      <c r="C1328" s="205"/>
      <c r="D1328" s="205"/>
      <c r="E1328" s="76">
        <v>12.69</v>
      </c>
      <c r="F1328" s="36" t="s">
        <v>2360</v>
      </c>
      <c r="G1328" s="205" t="s">
        <v>2359</v>
      </c>
      <c r="H1328" s="205"/>
      <c r="I1328" s="206">
        <v>0.43</v>
      </c>
      <c r="J1328" s="206"/>
      <c r="K1328" s="207">
        <f t="shared" si="7"/>
        <v>5.4566999999999997</v>
      </c>
      <c r="L1328" s="207"/>
    </row>
    <row r="1329" spans="1:12" ht="30.6" customHeight="1">
      <c r="A1329" s="74"/>
      <c r="B1329" s="205" t="s">
        <v>2361</v>
      </c>
      <c r="C1329" s="205"/>
      <c r="D1329" s="205"/>
      <c r="E1329" s="76">
        <v>1</v>
      </c>
      <c r="F1329" s="36" t="s">
        <v>117</v>
      </c>
      <c r="G1329" s="205" t="s">
        <v>2362</v>
      </c>
      <c r="H1329" s="205"/>
      <c r="I1329" s="206">
        <v>14.8</v>
      </c>
      <c r="J1329" s="206"/>
      <c r="K1329" s="207">
        <f t="shared" si="7"/>
        <v>14.8</v>
      </c>
      <c r="L1329" s="207"/>
    </row>
    <row r="1330" spans="1:12" ht="30.6" customHeight="1">
      <c r="A1330" s="74"/>
      <c r="B1330" s="205">
        <v>87373</v>
      </c>
      <c r="C1330" s="205"/>
      <c r="D1330" s="205"/>
      <c r="E1330" s="76">
        <v>0.02</v>
      </c>
      <c r="F1330" s="36" t="s">
        <v>99</v>
      </c>
      <c r="G1330" s="205" t="s">
        <v>1736</v>
      </c>
      <c r="H1330" s="205"/>
      <c r="I1330" s="206">
        <v>443.39</v>
      </c>
      <c r="J1330" s="206"/>
      <c r="K1330" s="207">
        <f t="shared" si="7"/>
        <v>8.8678000000000008</v>
      </c>
      <c r="L1330" s="207"/>
    </row>
    <row r="1331" spans="1:12" ht="21.4" customHeight="1">
      <c r="A1331" s="74"/>
      <c r="B1331" s="205">
        <v>88309</v>
      </c>
      <c r="C1331" s="205"/>
      <c r="D1331" s="205"/>
      <c r="E1331" s="76">
        <v>0.8</v>
      </c>
      <c r="F1331" s="36" t="s">
        <v>581</v>
      </c>
      <c r="G1331" s="205" t="s">
        <v>749</v>
      </c>
      <c r="H1331" s="205"/>
      <c r="I1331" s="206">
        <v>15.41</v>
      </c>
      <c r="J1331" s="206"/>
      <c r="K1331" s="207">
        <f t="shared" si="7"/>
        <v>12.328000000000001</v>
      </c>
      <c r="L1331" s="207"/>
    </row>
    <row r="1332" spans="1:12" ht="21.4" customHeight="1">
      <c r="A1332" s="74"/>
      <c r="B1332" s="205">
        <v>88316</v>
      </c>
      <c r="C1332" s="205"/>
      <c r="D1332" s="205"/>
      <c r="E1332" s="76">
        <v>0.6</v>
      </c>
      <c r="F1332" s="36" t="s">
        <v>581</v>
      </c>
      <c r="G1332" s="205" t="s">
        <v>722</v>
      </c>
      <c r="H1332" s="205"/>
      <c r="I1332" s="206">
        <v>12.1</v>
      </c>
      <c r="J1332" s="206"/>
      <c r="K1332" s="207">
        <f t="shared" si="7"/>
        <v>7.26</v>
      </c>
      <c r="L1332" s="207"/>
    </row>
    <row r="1333" spans="1:12" ht="15.4" customHeight="1">
      <c r="A1333" s="74"/>
      <c r="B1333" s="74"/>
      <c r="C1333" s="74"/>
      <c r="D1333" s="74"/>
      <c r="E1333" s="74"/>
      <c r="F1333" s="74"/>
      <c r="G1333" s="208" t="s">
        <v>761</v>
      </c>
      <c r="H1333" s="208"/>
      <c r="I1333" s="208"/>
      <c r="J1333" s="209">
        <f>ROUND(SUM(K1325:L1332),2)</f>
        <v>68.040000000000006</v>
      </c>
      <c r="K1333" s="209"/>
      <c r="L1333" s="209"/>
    </row>
    <row r="1334" spans="1:12" ht="31.7" customHeight="1">
      <c r="A1334" s="235" t="s">
        <v>2389</v>
      </c>
      <c r="B1334" s="235" t="s">
        <v>2384</v>
      </c>
      <c r="C1334" s="236" t="s">
        <v>2370</v>
      </c>
      <c r="D1334" s="35" t="s">
        <v>117</v>
      </c>
      <c r="E1334" s="211" t="s">
        <v>1568</v>
      </c>
      <c r="F1334" s="211"/>
      <c r="G1334" s="211"/>
      <c r="H1334" s="211"/>
      <c r="I1334" s="211"/>
      <c r="J1334" s="211"/>
      <c r="K1334" s="75"/>
      <c r="L1334" s="75"/>
    </row>
    <row r="1335" spans="1:12" ht="30.6" customHeight="1">
      <c r="A1335" s="74"/>
      <c r="B1335" s="205">
        <v>88309</v>
      </c>
      <c r="C1335" s="205"/>
      <c r="D1335" s="205"/>
      <c r="E1335" s="234">
        <v>1</v>
      </c>
      <c r="F1335" s="76" t="s">
        <v>581</v>
      </c>
      <c r="G1335" s="205" t="s">
        <v>749</v>
      </c>
      <c r="H1335" s="205"/>
      <c r="I1335" s="206">
        <v>15.3</v>
      </c>
      <c r="J1335" s="206"/>
      <c r="K1335" s="207">
        <f t="shared" ref="K1335:K1337" si="8">ROUND(I1335*E1335,2)</f>
        <v>15.3</v>
      </c>
      <c r="L1335" s="207"/>
    </row>
    <row r="1336" spans="1:12" ht="39.75" customHeight="1">
      <c r="A1336" s="74"/>
      <c r="B1336" s="205">
        <v>88316</v>
      </c>
      <c r="C1336" s="205"/>
      <c r="D1336" s="205"/>
      <c r="E1336" s="234">
        <v>1</v>
      </c>
      <c r="F1336" s="76" t="s">
        <v>581</v>
      </c>
      <c r="G1336" s="205" t="s">
        <v>722</v>
      </c>
      <c r="H1336" s="205"/>
      <c r="I1336" s="206">
        <v>11.98</v>
      </c>
      <c r="J1336" s="206"/>
      <c r="K1336" s="207">
        <f t="shared" si="8"/>
        <v>11.98</v>
      </c>
      <c r="L1336" s="207"/>
    </row>
    <row r="1337" spans="1:12" ht="39.75" customHeight="1">
      <c r="A1337" s="74"/>
      <c r="B1337" s="205">
        <v>88631</v>
      </c>
      <c r="C1337" s="205"/>
      <c r="D1337" s="205"/>
      <c r="E1337" s="234">
        <v>0.02</v>
      </c>
      <c r="F1337" s="76" t="s">
        <v>728</v>
      </c>
      <c r="G1337" s="205" t="s">
        <v>2385</v>
      </c>
      <c r="H1337" s="205"/>
      <c r="I1337" s="206">
        <v>351.14</v>
      </c>
      <c r="J1337" s="206"/>
      <c r="K1337" s="207">
        <f t="shared" si="8"/>
        <v>7.02</v>
      </c>
      <c r="L1337" s="207"/>
    </row>
    <row r="1338" spans="1:12" ht="15.4" customHeight="1">
      <c r="A1338" s="74"/>
      <c r="B1338" s="74"/>
      <c r="C1338" s="74"/>
      <c r="D1338" s="74"/>
      <c r="E1338" s="74"/>
      <c r="F1338" s="74"/>
      <c r="G1338" s="208" t="s">
        <v>761</v>
      </c>
      <c r="H1338" s="208"/>
      <c r="I1338" s="208"/>
      <c r="J1338" s="209">
        <f>SUM(K1335:L1337)</f>
        <v>34.299999999999997</v>
      </c>
      <c r="K1338" s="209"/>
      <c r="L1338" s="209"/>
    </row>
    <row r="1339" spans="1:12" ht="31.7" customHeight="1">
      <c r="A1339" s="235" t="s">
        <v>2394</v>
      </c>
      <c r="B1339" s="235"/>
      <c r="C1339" s="236">
        <v>84656</v>
      </c>
      <c r="D1339" s="35" t="s">
        <v>117</v>
      </c>
      <c r="E1339" s="211" t="s">
        <v>2390</v>
      </c>
      <c r="F1339" s="211"/>
      <c r="G1339" s="211"/>
      <c r="H1339" s="211"/>
      <c r="I1339" s="211"/>
      <c r="J1339" s="211"/>
      <c r="K1339" s="75"/>
      <c r="L1339" s="75"/>
    </row>
    <row r="1340" spans="1:12" ht="30.6" customHeight="1">
      <c r="A1340" s="74"/>
      <c r="B1340" s="205">
        <v>1379</v>
      </c>
      <c r="C1340" s="205"/>
      <c r="D1340" s="205"/>
      <c r="E1340" s="234">
        <v>0.15</v>
      </c>
      <c r="F1340" s="76" t="s">
        <v>157</v>
      </c>
      <c r="G1340" s="205" t="s">
        <v>807</v>
      </c>
      <c r="H1340" s="205"/>
      <c r="I1340" s="206">
        <v>0.48</v>
      </c>
      <c r="J1340" s="206"/>
      <c r="K1340" s="207">
        <f t="shared" ref="K1340:K1344" si="9">ROUND(I1340*E1340,2)</f>
        <v>7.0000000000000007E-2</v>
      </c>
      <c r="L1340" s="207"/>
    </row>
    <row r="1341" spans="1:12" ht="39.75" customHeight="1">
      <c r="A1341" s="74"/>
      <c r="B1341" s="205">
        <v>1380</v>
      </c>
      <c r="C1341" s="205"/>
      <c r="D1341" s="205"/>
      <c r="E1341" s="234">
        <v>0.15</v>
      </c>
      <c r="F1341" s="76" t="s">
        <v>157</v>
      </c>
      <c r="G1341" s="205" t="s">
        <v>2391</v>
      </c>
      <c r="H1341" s="205"/>
      <c r="I1341" s="206">
        <v>2.81</v>
      </c>
      <c r="J1341" s="206"/>
      <c r="K1341" s="207">
        <f t="shared" si="9"/>
        <v>0.42</v>
      </c>
      <c r="L1341" s="207"/>
    </row>
    <row r="1342" spans="1:12" ht="39.75" customHeight="1">
      <c r="A1342" s="74"/>
      <c r="B1342" s="205">
        <v>3768</v>
      </c>
      <c r="C1342" s="205"/>
      <c r="D1342" s="205"/>
      <c r="E1342" s="234">
        <v>0.17</v>
      </c>
      <c r="F1342" s="76" t="s">
        <v>56</v>
      </c>
      <c r="G1342" s="205" t="s">
        <v>1386</v>
      </c>
      <c r="H1342" s="205"/>
      <c r="I1342" s="206">
        <v>1.61</v>
      </c>
      <c r="J1342" s="206"/>
      <c r="K1342" s="207">
        <f t="shared" si="9"/>
        <v>0.27</v>
      </c>
      <c r="L1342" s="207"/>
    </row>
    <row r="1343" spans="1:12" ht="39.75" customHeight="1">
      <c r="A1343" s="74"/>
      <c r="B1343" s="205">
        <v>11849</v>
      </c>
      <c r="C1343" s="205"/>
      <c r="D1343" s="205"/>
      <c r="E1343" s="234">
        <v>0.1</v>
      </c>
      <c r="F1343" s="76" t="s">
        <v>820</v>
      </c>
      <c r="G1343" s="205" t="s">
        <v>2392</v>
      </c>
      <c r="H1343" s="205"/>
      <c r="I1343" s="206">
        <v>12.27</v>
      </c>
      <c r="J1343" s="206"/>
      <c r="K1343" s="207">
        <f t="shared" si="9"/>
        <v>1.23</v>
      </c>
      <c r="L1343" s="207"/>
    </row>
    <row r="1344" spans="1:12" ht="39.75" customHeight="1">
      <c r="A1344" s="74"/>
      <c r="B1344" s="205">
        <v>26019</v>
      </c>
      <c r="C1344" s="205"/>
      <c r="D1344" s="205"/>
      <c r="E1344" s="234">
        <v>0.04</v>
      </c>
      <c r="F1344" s="76" t="s">
        <v>56</v>
      </c>
      <c r="G1344" s="205" t="s">
        <v>2393</v>
      </c>
      <c r="H1344" s="205"/>
      <c r="I1344" s="206">
        <v>15.92</v>
      </c>
      <c r="J1344" s="206"/>
      <c r="K1344" s="207">
        <f t="shared" si="9"/>
        <v>0.64</v>
      </c>
      <c r="L1344" s="207"/>
    </row>
    <row r="1345" spans="1:12" ht="39.75" customHeight="1">
      <c r="A1345" s="74"/>
      <c r="B1345" s="205">
        <v>88309</v>
      </c>
      <c r="C1345" s="205"/>
      <c r="D1345" s="205"/>
      <c r="E1345" s="234">
        <v>1</v>
      </c>
      <c r="F1345" s="76" t="s">
        <v>581</v>
      </c>
      <c r="G1345" s="205" t="s">
        <v>749</v>
      </c>
      <c r="H1345" s="205"/>
      <c r="I1345" s="206">
        <v>15.3</v>
      </c>
      <c r="J1345" s="206"/>
      <c r="K1345" s="207">
        <f t="shared" ref="K1345:K1346" si="10">ROUND(I1345*E1345,2)</f>
        <v>15.3</v>
      </c>
      <c r="L1345" s="207"/>
    </row>
    <row r="1346" spans="1:12" ht="39.75" customHeight="1">
      <c r="A1346" s="74"/>
      <c r="B1346" s="205">
        <v>88316</v>
      </c>
      <c r="C1346" s="205"/>
      <c r="D1346" s="205"/>
      <c r="E1346" s="234">
        <v>0.5</v>
      </c>
      <c r="F1346" s="76" t="s">
        <v>581</v>
      </c>
      <c r="G1346" s="205" t="s">
        <v>722</v>
      </c>
      <c r="H1346" s="205"/>
      <c r="I1346" s="206">
        <v>11.98</v>
      </c>
      <c r="J1346" s="206"/>
      <c r="K1346" s="207">
        <f t="shared" si="10"/>
        <v>5.99</v>
      </c>
      <c r="L1346" s="207"/>
    </row>
    <row r="1347" spans="1:12" ht="15.4" customHeight="1">
      <c r="A1347" s="74"/>
      <c r="B1347" s="74"/>
      <c r="C1347" s="74"/>
      <c r="D1347" s="74"/>
      <c r="E1347" s="74"/>
      <c r="F1347" s="74"/>
      <c r="G1347" s="208" t="s">
        <v>761</v>
      </c>
      <c r="H1347" s="208"/>
      <c r="I1347" s="208"/>
      <c r="J1347" s="209">
        <f>SUM(K1340:L1346)</f>
        <v>23.92</v>
      </c>
      <c r="K1347" s="209"/>
      <c r="L1347" s="209"/>
    </row>
    <row r="1348" spans="1:12" ht="22.15" customHeight="1">
      <c r="A1348" s="205" t="s">
        <v>2395</v>
      </c>
      <c r="B1348" s="205"/>
      <c r="C1348" s="36" t="s">
        <v>588</v>
      </c>
      <c r="D1348" s="35" t="s">
        <v>117</v>
      </c>
      <c r="E1348" s="211" t="s">
        <v>589</v>
      </c>
      <c r="F1348" s="211"/>
      <c r="G1348" s="211"/>
      <c r="H1348" s="211"/>
      <c r="I1348" s="211"/>
      <c r="J1348" s="211"/>
      <c r="K1348" s="75"/>
      <c r="L1348" s="75"/>
    </row>
    <row r="1349" spans="1:12" ht="15.2" customHeight="1">
      <c r="A1349" s="74"/>
      <c r="B1349" s="205">
        <v>4791</v>
      </c>
      <c r="C1349" s="205"/>
      <c r="D1349" s="205"/>
      <c r="E1349" s="76">
        <v>0.14000000000000001</v>
      </c>
      <c r="F1349" s="36" t="s">
        <v>157</v>
      </c>
      <c r="G1349" s="205" t="s">
        <v>1728</v>
      </c>
      <c r="H1349" s="205"/>
      <c r="I1349" s="206">
        <v>17.87</v>
      </c>
      <c r="J1349" s="206"/>
      <c r="K1349" s="207">
        <v>2.5</v>
      </c>
      <c r="L1349" s="207"/>
    </row>
    <row r="1350" spans="1:12" ht="21.4" customHeight="1">
      <c r="A1350" s="74"/>
      <c r="B1350" s="205" t="s">
        <v>748</v>
      </c>
      <c r="C1350" s="205"/>
      <c r="D1350" s="205"/>
      <c r="E1350" s="76">
        <v>0.17</v>
      </c>
      <c r="F1350" s="36" t="s">
        <v>581</v>
      </c>
      <c r="G1350" s="205" t="s">
        <v>749</v>
      </c>
      <c r="H1350" s="205"/>
      <c r="I1350" s="206">
        <v>15.41</v>
      </c>
      <c r="J1350" s="206"/>
      <c r="K1350" s="207">
        <v>2.62</v>
      </c>
      <c r="L1350" s="207"/>
    </row>
    <row r="1351" spans="1:12" ht="21.4" customHeight="1">
      <c r="A1351" s="74"/>
      <c r="B1351" s="205" t="s">
        <v>721</v>
      </c>
      <c r="C1351" s="205"/>
      <c r="D1351" s="205"/>
      <c r="E1351" s="76">
        <v>0.17</v>
      </c>
      <c r="F1351" s="36" t="s">
        <v>581</v>
      </c>
      <c r="G1351" s="205" t="s">
        <v>722</v>
      </c>
      <c r="H1351" s="205"/>
      <c r="I1351" s="206">
        <v>12.1</v>
      </c>
      <c r="J1351" s="206"/>
      <c r="K1351" s="207">
        <v>2.06</v>
      </c>
      <c r="L1351" s="207"/>
    </row>
    <row r="1352" spans="1:12" ht="15.2" customHeight="1">
      <c r="A1352" s="74"/>
      <c r="B1352" s="205" t="s">
        <v>1729</v>
      </c>
      <c r="C1352" s="205"/>
      <c r="D1352" s="205"/>
      <c r="E1352" s="76">
        <v>1.05</v>
      </c>
      <c r="F1352" s="36" t="s">
        <v>117</v>
      </c>
      <c r="G1352" s="205" t="s">
        <v>1730</v>
      </c>
      <c r="H1352" s="205"/>
      <c r="I1352" s="206">
        <v>192</v>
      </c>
      <c r="J1352" s="206"/>
      <c r="K1352" s="210">
        <v>201.6</v>
      </c>
      <c r="L1352" s="210"/>
    </row>
    <row r="1353" spans="1:12" ht="15.4" customHeight="1">
      <c r="A1353" s="74"/>
      <c r="B1353" s="74"/>
      <c r="C1353" s="74"/>
      <c r="D1353" s="74"/>
      <c r="E1353" s="74"/>
      <c r="F1353" s="74"/>
      <c r="G1353" s="208" t="s">
        <v>761</v>
      </c>
      <c r="H1353" s="208"/>
      <c r="I1353" s="208"/>
      <c r="J1353" s="209">
        <v>208.78</v>
      </c>
      <c r="K1353" s="209"/>
      <c r="L1353" s="209"/>
    </row>
    <row r="1354" spans="1:12" ht="17.45" customHeight="1">
      <c r="A1354" s="212" t="s">
        <v>1737</v>
      </c>
      <c r="B1354" s="212"/>
      <c r="C1354" s="212"/>
      <c r="D1354" s="212"/>
      <c r="E1354" s="212"/>
      <c r="F1354" s="212"/>
      <c r="G1354" s="212"/>
      <c r="H1354" s="74"/>
      <c r="I1354" s="74"/>
      <c r="J1354" s="75"/>
      <c r="K1354" s="75"/>
      <c r="L1354" s="75"/>
    </row>
    <row r="1355" spans="1:12" ht="15.4" customHeight="1">
      <c r="A1355" s="208" t="s">
        <v>1738</v>
      </c>
      <c r="B1355" s="208"/>
      <c r="C1355" s="208"/>
      <c r="D1355" s="208"/>
      <c r="E1355" s="208"/>
      <c r="F1355" s="208"/>
      <c r="G1355" s="208"/>
      <c r="H1355" s="74"/>
      <c r="I1355" s="74"/>
      <c r="J1355" s="75"/>
      <c r="K1355" s="75"/>
      <c r="L1355" s="75"/>
    </row>
    <row r="1356" spans="1:12" ht="15.4" customHeight="1">
      <c r="A1356" s="208" t="s">
        <v>1739</v>
      </c>
      <c r="B1356" s="208"/>
      <c r="C1356" s="208"/>
      <c r="D1356" s="208"/>
      <c r="E1356" s="208"/>
      <c r="F1356" s="208"/>
      <c r="G1356" s="208"/>
      <c r="H1356" s="74"/>
      <c r="I1356" s="74"/>
      <c r="J1356" s="75"/>
      <c r="K1356" s="75"/>
      <c r="L1356" s="75"/>
    </row>
    <row r="1357" spans="1:12" ht="15.4" customHeight="1">
      <c r="A1357" s="205" t="s">
        <v>1740</v>
      </c>
      <c r="B1357" s="205"/>
      <c r="C1357" s="36" t="s">
        <v>598</v>
      </c>
      <c r="D1357" s="35" t="s">
        <v>86</v>
      </c>
      <c r="E1357" s="211" t="s">
        <v>599</v>
      </c>
      <c r="F1357" s="211"/>
      <c r="G1357" s="211"/>
      <c r="H1357" s="211"/>
      <c r="I1357" s="211"/>
      <c r="J1357" s="211"/>
      <c r="K1357" s="75"/>
      <c r="L1357" s="75"/>
    </row>
    <row r="1358" spans="1:12" ht="21.4" customHeight="1">
      <c r="A1358" s="74"/>
      <c r="B1358" s="205" t="s">
        <v>1166</v>
      </c>
      <c r="C1358" s="205"/>
      <c r="D1358" s="205"/>
      <c r="E1358" s="76">
        <v>0.18</v>
      </c>
      <c r="F1358" s="36" t="s">
        <v>581</v>
      </c>
      <c r="G1358" s="205" t="s">
        <v>1167</v>
      </c>
      <c r="H1358" s="205"/>
      <c r="I1358" s="206">
        <v>18.649999999999999</v>
      </c>
      <c r="J1358" s="206"/>
      <c r="K1358" s="207">
        <v>3.36</v>
      </c>
      <c r="L1358" s="207"/>
    </row>
    <row r="1359" spans="1:12" ht="15.2" customHeight="1">
      <c r="A1359" s="74"/>
      <c r="B1359" s="205" t="s">
        <v>1741</v>
      </c>
      <c r="C1359" s="205"/>
      <c r="D1359" s="205"/>
      <c r="E1359" s="76">
        <v>1.1000000000000001</v>
      </c>
      <c r="F1359" s="36" t="s">
        <v>86</v>
      </c>
      <c r="G1359" s="205" t="s">
        <v>1742</v>
      </c>
      <c r="H1359" s="205"/>
      <c r="I1359" s="206">
        <v>7.5</v>
      </c>
      <c r="J1359" s="206"/>
      <c r="K1359" s="210">
        <v>8.25</v>
      </c>
      <c r="L1359" s="210"/>
    </row>
    <row r="1360" spans="1:12" ht="15.4" customHeight="1">
      <c r="A1360" s="74"/>
      <c r="B1360" s="74"/>
      <c r="C1360" s="74"/>
      <c r="D1360" s="74"/>
      <c r="E1360" s="74"/>
      <c r="F1360" s="74"/>
      <c r="G1360" s="208" t="s">
        <v>725</v>
      </c>
      <c r="H1360" s="208"/>
      <c r="I1360" s="208"/>
      <c r="J1360" s="209">
        <v>11.61</v>
      </c>
      <c r="K1360" s="209"/>
      <c r="L1360" s="209"/>
    </row>
    <row r="1361" spans="1:12" ht="22.15" customHeight="1">
      <c r="A1361" s="205" t="s">
        <v>1743</v>
      </c>
      <c r="B1361" s="205"/>
      <c r="C1361" s="36" t="s">
        <v>601</v>
      </c>
      <c r="D1361" s="35" t="s">
        <v>56</v>
      </c>
      <c r="E1361" s="211" t="s">
        <v>602</v>
      </c>
      <c r="F1361" s="211"/>
      <c r="G1361" s="211"/>
      <c r="H1361" s="211"/>
      <c r="I1361" s="211"/>
      <c r="J1361" s="211"/>
      <c r="K1361" s="75"/>
      <c r="L1361" s="75"/>
    </row>
    <row r="1362" spans="1:12" ht="21.4" customHeight="1">
      <c r="A1362" s="74"/>
      <c r="B1362" s="205" t="s">
        <v>1166</v>
      </c>
      <c r="C1362" s="205"/>
      <c r="D1362" s="205"/>
      <c r="E1362" s="76">
        <v>0.1</v>
      </c>
      <c r="F1362" s="36" t="s">
        <v>581</v>
      </c>
      <c r="G1362" s="205" t="s">
        <v>1167</v>
      </c>
      <c r="H1362" s="205"/>
      <c r="I1362" s="206">
        <v>18.649999999999999</v>
      </c>
      <c r="J1362" s="206"/>
      <c r="K1362" s="207">
        <v>1.87</v>
      </c>
      <c r="L1362" s="207"/>
    </row>
    <row r="1363" spans="1:12" ht="30.6" customHeight="1">
      <c r="A1363" s="74"/>
      <c r="B1363" s="205" t="s">
        <v>1744</v>
      </c>
      <c r="C1363" s="205"/>
      <c r="D1363" s="205"/>
      <c r="E1363" s="76">
        <v>1</v>
      </c>
      <c r="F1363" s="36" t="s">
        <v>56</v>
      </c>
      <c r="G1363" s="205" t="s">
        <v>1745</v>
      </c>
      <c r="H1363" s="205"/>
      <c r="I1363" s="206">
        <v>0.98</v>
      </c>
      <c r="J1363" s="206"/>
      <c r="K1363" s="207">
        <v>0.98</v>
      </c>
      <c r="L1363" s="207"/>
    </row>
    <row r="1364" spans="1:12" ht="15.2" customHeight="1">
      <c r="A1364" s="74"/>
      <c r="B1364" s="205" t="s">
        <v>1746</v>
      </c>
      <c r="C1364" s="205"/>
      <c r="D1364" s="205"/>
      <c r="E1364" s="76">
        <v>1</v>
      </c>
      <c r="F1364" s="36" t="s">
        <v>56</v>
      </c>
      <c r="G1364" s="205" t="s">
        <v>1747</v>
      </c>
      <c r="H1364" s="205"/>
      <c r="I1364" s="206">
        <v>0.37</v>
      </c>
      <c r="J1364" s="206"/>
      <c r="K1364" s="210">
        <v>0.37</v>
      </c>
      <c r="L1364" s="210"/>
    </row>
    <row r="1365" spans="1:12" ht="15.4" customHeight="1">
      <c r="A1365" s="74"/>
      <c r="B1365" s="74"/>
      <c r="C1365" s="74"/>
      <c r="D1365" s="74"/>
      <c r="E1365" s="74"/>
      <c r="F1365" s="74"/>
      <c r="G1365" s="208" t="s">
        <v>696</v>
      </c>
      <c r="H1365" s="208"/>
      <c r="I1365" s="208"/>
      <c r="J1365" s="209">
        <v>3.22</v>
      </c>
      <c r="K1365" s="209"/>
      <c r="L1365" s="209"/>
    </row>
    <row r="1366" spans="1:12" ht="22.15" customHeight="1">
      <c r="A1366" s="205" t="s">
        <v>1748</v>
      </c>
      <c r="B1366" s="205"/>
      <c r="C1366" s="36" t="s">
        <v>604</v>
      </c>
      <c r="D1366" s="35" t="s">
        <v>56</v>
      </c>
      <c r="E1366" s="211" t="s">
        <v>605</v>
      </c>
      <c r="F1366" s="211"/>
      <c r="G1366" s="211"/>
      <c r="H1366" s="211"/>
      <c r="I1366" s="211"/>
      <c r="J1366" s="211"/>
      <c r="K1366" s="75"/>
      <c r="L1366" s="75"/>
    </row>
    <row r="1367" spans="1:12" ht="21.4" customHeight="1">
      <c r="A1367" s="74"/>
      <c r="B1367" s="205" t="s">
        <v>1168</v>
      </c>
      <c r="C1367" s="205"/>
      <c r="D1367" s="205"/>
      <c r="E1367" s="76">
        <v>0.02</v>
      </c>
      <c r="F1367" s="36" t="s">
        <v>581</v>
      </c>
      <c r="G1367" s="205" t="s">
        <v>1169</v>
      </c>
      <c r="H1367" s="205"/>
      <c r="I1367" s="206">
        <v>14.24</v>
      </c>
      <c r="J1367" s="206"/>
      <c r="K1367" s="207">
        <v>0.28000000000000003</v>
      </c>
      <c r="L1367" s="207"/>
    </row>
    <row r="1368" spans="1:12" ht="21.4" customHeight="1">
      <c r="A1368" s="74"/>
      <c r="B1368" s="205" t="s">
        <v>1166</v>
      </c>
      <c r="C1368" s="205"/>
      <c r="D1368" s="205"/>
      <c r="E1368" s="76">
        <v>0.02</v>
      </c>
      <c r="F1368" s="36" t="s">
        <v>581</v>
      </c>
      <c r="G1368" s="205" t="s">
        <v>1167</v>
      </c>
      <c r="H1368" s="205"/>
      <c r="I1368" s="206">
        <v>18.649999999999999</v>
      </c>
      <c r="J1368" s="206"/>
      <c r="K1368" s="207">
        <v>0.37</v>
      </c>
      <c r="L1368" s="207"/>
    </row>
    <row r="1369" spans="1:12" ht="15.2" customHeight="1">
      <c r="A1369" s="74"/>
      <c r="B1369" s="205" t="s">
        <v>1749</v>
      </c>
      <c r="C1369" s="205"/>
      <c r="D1369" s="205"/>
      <c r="E1369" s="76">
        <v>1</v>
      </c>
      <c r="F1369" s="36" t="s">
        <v>56</v>
      </c>
      <c r="G1369" s="205" t="s">
        <v>1750</v>
      </c>
      <c r="H1369" s="205"/>
      <c r="I1369" s="206">
        <v>0.1</v>
      </c>
      <c r="J1369" s="206"/>
      <c r="K1369" s="207">
        <v>0.1</v>
      </c>
      <c r="L1369" s="207"/>
    </row>
    <row r="1370" spans="1:12" ht="21.4" customHeight="1">
      <c r="A1370" s="74"/>
      <c r="B1370" s="205" t="s">
        <v>1751</v>
      </c>
      <c r="C1370" s="205"/>
      <c r="D1370" s="205"/>
      <c r="E1370" s="76">
        <v>1</v>
      </c>
      <c r="F1370" s="36" t="s">
        <v>56</v>
      </c>
      <c r="G1370" s="205" t="s">
        <v>1752</v>
      </c>
      <c r="H1370" s="205"/>
      <c r="I1370" s="206">
        <v>0.25</v>
      </c>
      <c r="J1370" s="206"/>
      <c r="K1370" s="210">
        <v>0.25</v>
      </c>
      <c r="L1370" s="210"/>
    </row>
    <row r="1371" spans="1:12" ht="15.4" customHeight="1">
      <c r="A1371" s="74"/>
      <c r="B1371" s="74"/>
      <c r="C1371" s="74"/>
      <c r="D1371" s="74"/>
      <c r="E1371" s="74"/>
      <c r="F1371" s="74"/>
      <c r="G1371" s="208" t="s">
        <v>696</v>
      </c>
      <c r="H1371" s="208"/>
      <c r="I1371" s="208"/>
      <c r="J1371" s="209">
        <v>1</v>
      </c>
      <c r="K1371" s="209"/>
      <c r="L1371" s="209"/>
    </row>
    <row r="1372" spans="1:12" ht="15.4" customHeight="1">
      <c r="A1372" s="208" t="s">
        <v>1753</v>
      </c>
      <c r="B1372" s="208"/>
      <c r="C1372" s="208"/>
      <c r="D1372" s="208"/>
      <c r="E1372" s="208"/>
      <c r="F1372" s="208"/>
      <c r="G1372" s="208"/>
      <c r="H1372" s="74"/>
      <c r="I1372" s="74"/>
      <c r="J1372" s="75"/>
      <c r="K1372" s="75"/>
      <c r="L1372" s="75"/>
    </row>
    <row r="1373" spans="1:12" ht="22.15" customHeight="1">
      <c r="A1373" s="205" t="s">
        <v>1754</v>
      </c>
      <c r="B1373" s="205"/>
      <c r="C1373" s="36" t="s">
        <v>409</v>
      </c>
      <c r="D1373" s="35" t="s">
        <v>86</v>
      </c>
      <c r="E1373" s="211" t="s">
        <v>410</v>
      </c>
      <c r="F1373" s="211"/>
      <c r="G1373" s="211"/>
      <c r="H1373" s="211"/>
      <c r="I1373" s="211"/>
      <c r="J1373" s="211"/>
      <c r="K1373" s="75"/>
      <c r="L1373" s="75"/>
    </row>
    <row r="1374" spans="1:12" ht="21.4" customHeight="1">
      <c r="A1374" s="74"/>
      <c r="B1374" s="205" t="s">
        <v>1249</v>
      </c>
      <c r="C1374" s="205"/>
      <c r="D1374" s="205"/>
      <c r="E1374" s="76">
        <v>1.4</v>
      </c>
      <c r="F1374" s="36" t="s">
        <v>86</v>
      </c>
      <c r="G1374" s="205" t="s">
        <v>1250</v>
      </c>
      <c r="H1374" s="205"/>
      <c r="I1374" s="206">
        <v>2.66</v>
      </c>
      <c r="J1374" s="206"/>
      <c r="K1374" s="207">
        <v>3.72</v>
      </c>
      <c r="L1374" s="207"/>
    </row>
    <row r="1375" spans="1:12" ht="21.4" customHeight="1">
      <c r="A1375" s="74"/>
      <c r="B1375" s="205" t="s">
        <v>1168</v>
      </c>
      <c r="C1375" s="205"/>
      <c r="D1375" s="205"/>
      <c r="E1375" s="76">
        <v>0.27</v>
      </c>
      <c r="F1375" s="36" t="s">
        <v>581</v>
      </c>
      <c r="G1375" s="205" t="s">
        <v>1169</v>
      </c>
      <c r="H1375" s="205"/>
      <c r="I1375" s="206">
        <v>14.24</v>
      </c>
      <c r="J1375" s="206"/>
      <c r="K1375" s="207">
        <v>3.84</v>
      </c>
      <c r="L1375" s="207"/>
    </row>
    <row r="1376" spans="1:12" ht="21.4" customHeight="1">
      <c r="A1376" s="74"/>
      <c r="B1376" s="205" t="s">
        <v>1166</v>
      </c>
      <c r="C1376" s="205"/>
      <c r="D1376" s="205"/>
      <c r="E1376" s="76">
        <v>0.27</v>
      </c>
      <c r="F1376" s="36" t="s">
        <v>581</v>
      </c>
      <c r="G1376" s="205" t="s">
        <v>1167</v>
      </c>
      <c r="H1376" s="205"/>
      <c r="I1376" s="206">
        <v>18.649999999999999</v>
      </c>
      <c r="J1376" s="206"/>
      <c r="K1376" s="210">
        <v>5.04</v>
      </c>
      <c r="L1376" s="210"/>
    </row>
    <row r="1377" spans="1:12" ht="15.4" customHeight="1">
      <c r="A1377" s="74"/>
      <c r="B1377" s="74"/>
      <c r="C1377" s="74"/>
      <c r="D1377" s="74"/>
      <c r="E1377" s="74"/>
      <c r="F1377" s="74"/>
      <c r="G1377" s="208" t="s">
        <v>725</v>
      </c>
      <c r="H1377" s="208"/>
      <c r="I1377" s="208"/>
      <c r="J1377" s="209">
        <v>12.6</v>
      </c>
      <c r="K1377" s="209"/>
      <c r="L1377" s="209"/>
    </row>
    <row r="1378" spans="1:12" ht="15.4" customHeight="1">
      <c r="A1378" s="208" t="s">
        <v>1755</v>
      </c>
      <c r="B1378" s="208"/>
      <c r="C1378" s="208"/>
      <c r="D1378" s="208"/>
      <c r="E1378" s="208"/>
      <c r="F1378" s="208"/>
      <c r="G1378" s="208"/>
      <c r="H1378" s="74"/>
      <c r="I1378" s="74"/>
      <c r="J1378" s="75"/>
      <c r="K1378" s="75"/>
      <c r="L1378" s="75"/>
    </row>
    <row r="1379" spans="1:12" ht="31.7" customHeight="1">
      <c r="A1379" s="205" t="s">
        <v>1756</v>
      </c>
      <c r="B1379" s="205"/>
      <c r="C1379" s="36" t="s">
        <v>461</v>
      </c>
      <c r="D1379" s="35" t="s">
        <v>99</v>
      </c>
      <c r="E1379" s="211" t="s">
        <v>462</v>
      </c>
      <c r="F1379" s="211"/>
      <c r="G1379" s="211"/>
      <c r="H1379" s="211"/>
      <c r="I1379" s="211"/>
      <c r="J1379" s="211"/>
      <c r="K1379" s="75"/>
      <c r="L1379" s="75"/>
    </row>
    <row r="1380" spans="1:12" ht="21.4" customHeight="1">
      <c r="A1380" s="74"/>
      <c r="B1380" s="205" t="s">
        <v>721</v>
      </c>
      <c r="C1380" s="205"/>
      <c r="D1380" s="205"/>
      <c r="E1380" s="76">
        <v>3.956</v>
      </c>
      <c r="F1380" s="36" t="s">
        <v>581</v>
      </c>
      <c r="G1380" s="205" t="s">
        <v>722</v>
      </c>
      <c r="H1380" s="205"/>
      <c r="I1380" s="206">
        <v>12.1</v>
      </c>
      <c r="J1380" s="206"/>
      <c r="K1380" s="210">
        <v>47.87</v>
      </c>
      <c r="L1380" s="210"/>
    </row>
    <row r="1381" spans="1:12" ht="15.4" customHeight="1">
      <c r="A1381" s="74"/>
      <c r="B1381" s="74"/>
      <c r="C1381" s="74"/>
      <c r="D1381" s="74"/>
      <c r="E1381" s="74"/>
      <c r="F1381" s="74"/>
      <c r="G1381" s="208" t="s">
        <v>750</v>
      </c>
      <c r="H1381" s="208"/>
      <c r="I1381" s="208"/>
      <c r="J1381" s="209">
        <v>47.87</v>
      </c>
      <c r="K1381" s="209"/>
      <c r="L1381" s="209"/>
    </row>
    <row r="1382" spans="1:12" ht="15.4" customHeight="1">
      <c r="A1382" s="205" t="s">
        <v>1757</v>
      </c>
      <c r="B1382" s="205"/>
      <c r="C1382" s="36" t="s">
        <v>130</v>
      </c>
      <c r="D1382" s="35" t="s">
        <v>99</v>
      </c>
      <c r="E1382" s="211" t="s">
        <v>131</v>
      </c>
      <c r="F1382" s="211"/>
      <c r="G1382" s="211"/>
      <c r="H1382" s="211"/>
      <c r="I1382" s="211"/>
      <c r="J1382" s="211"/>
      <c r="K1382" s="75"/>
      <c r="L1382" s="75"/>
    </row>
    <row r="1383" spans="1:12" ht="21.4" customHeight="1">
      <c r="A1383" s="74"/>
      <c r="B1383" s="205" t="s">
        <v>721</v>
      </c>
      <c r="C1383" s="205"/>
      <c r="D1383" s="205"/>
      <c r="E1383" s="76">
        <v>2.3986000000000001</v>
      </c>
      <c r="F1383" s="36" t="s">
        <v>581</v>
      </c>
      <c r="G1383" s="205" t="s">
        <v>722</v>
      </c>
      <c r="H1383" s="205"/>
      <c r="I1383" s="206">
        <v>12.1</v>
      </c>
      <c r="J1383" s="206"/>
      <c r="K1383" s="210">
        <v>29.02</v>
      </c>
      <c r="L1383" s="210"/>
    </row>
    <row r="1384" spans="1:12" ht="15.4" customHeight="1">
      <c r="A1384" s="74"/>
      <c r="B1384" s="74"/>
      <c r="C1384" s="74"/>
      <c r="D1384" s="74"/>
      <c r="E1384" s="74"/>
      <c r="F1384" s="74"/>
      <c r="G1384" s="208" t="s">
        <v>750</v>
      </c>
      <c r="H1384" s="208"/>
      <c r="I1384" s="208"/>
      <c r="J1384" s="209">
        <v>29.02</v>
      </c>
      <c r="K1384" s="209"/>
      <c r="L1384" s="209"/>
    </row>
    <row r="1385" spans="1:12" ht="22.15" customHeight="1">
      <c r="A1385" s="205" t="s">
        <v>1758</v>
      </c>
      <c r="B1385" s="205"/>
      <c r="C1385" s="36" t="s">
        <v>133</v>
      </c>
      <c r="D1385" s="35" t="s">
        <v>99</v>
      </c>
      <c r="E1385" s="211" t="s">
        <v>134</v>
      </c>
      <c r="F1385" s="211"/>
      <c r="G1385" s="211"/>
      <c r="H1385" s="211"/>
      <c r="I1385" s="211"/>
      <c r="J1385" s="211"/>
      <c r="K1385" s="75"/>
      <c r="L1385" s="75"/>
    </row>
    <row r="1386" spans="1:12" ht="58.35" customHeight="1">
      <c r="A1386" s="74"/>
      <c r="B1386" s="205" t="s">
        <v>772</v>
      </c>
      <c r="C1386" s="205"/>
      <c r="D1386" s="205"/>
      <c r="E1386" s="76">
        <v>7.0000000000000001E-3</v>
      </c>
      <c r="F1386" s="36" t="s">
        <v>728</v>
      </c>
      <c r="G1386" s="205" t="s">
        <v>773</v>
      </c>
      <c r="H1386" s="205"/>
      <c r="I1386" s="206">
        <v>161.30000000000001</v>
      </c>
      <c r="J1386" s="206"/>
      <c r="K1386" s="207">
        <v>1.1299999999999999</v>
      </c>
      <c r="L1386" s="207"/>
    </row>
    <row r="1387" spans="1:12" ht="49.15" customHeight="1">
      <c r="A1387" s="74"/>
      <c r="B1387" s="205" t="s">
        <v>774</v>
      </c>
      <c r="C1387" s="205"/>
      <c r="D1387" s="205"/>
      <c r="E1387" s="76">
        <v>1.7999999999999999E-2</v>
      </c>
      <c r="F1387" s="36" t="s">
        <v>728</v>
      </c>
      <c r="G1387" s="205" t="s">
        <v>775</v>
      </c>
      <c r="H1387" s="205"/>
      <c r="I1387" s="206">
        <v>122.97</v>
      </c>
      <c r="J1387" s="206"/>
      <c r="K1387" s="207">
        <v>2.21</v>
      </c>
      <c r="L1387" s="207"/>
    </row>
    <row r="1388" spans="1:12" ht="21.4" customHeight="1">
      <c r="A1388" s="74"/>
      <c r="B1388" s="205" t="s">
        <v>721</v>
      </c>
      <c r="C1388" s="205"/>
      <c r="D1388" s="205"/>
      <c r="E1388" s="76">
        <v>1.7999999999999999E-2</v>
      </c>
      <c r="F1388" s="36" t="s">
        <v>581</v>
      </c>
      <c r="G1388" s="205" t="s">
        <v>722</v>
      </c>
      <c r="H1388" s="205"/>
      <c r="I1388" s="206">
        <v>12.1</v>
      </c>
      <c r="J1388" s="206"/>
      <c r="K1388" s="210">
        <v>0.22</v>
      </c>
      <c r="L1388" s="210"/>
    </row>
    <row r="1389" spans="1:12" ht="15.4" customHeight="1">
      <c r="A1389" s="74"/>
      <c r="B1389" s="74"/>
      <c r="C1389" s="74"/>
      <c r="D1389" s="74"/>
      <c r="E1389" s="74"/>
      <c r="F1389" s="74"/>
      <c r="G1389" s="208" t="s">
        <v>750</v>
      </c>
      <c r="H1389" s="208"/>
      <c r="I1389" s="208"/>
      <c r="J1389" s="209">
        <v>3.56</v>
      </c>
      <c r="K1389" s="209"/>
      <c r="L1389" s="209"/>
    </row>
    <row r="1390" spans="1:12" ht="25.15" customHeight="1">
      <c r="A1390" s="205" t="s">
        <v>1759</v>
      </c>
      <c r="B1390" s="205"/>
      <c r="C1390" s="36" t="s">
        <v>136</v>
      </c>
      <c r="D1390" s="35" t="s">
        <v>137</v>
      </c>
      <c r="E1390" s="211" t="s">
        <v>138</v>
      </c>
      <c r="F1390" s="211"/>
      <c r="G1390" s="211"/>
      <c r="H1390" s="211"/>
      <c r="I1390" s="211"/>
      <c r="J1390" s="211"/>
      <c r="K1390" s="75"/>
      <c r="L1390" s="75"/>
    </row>
    <row r="1391" spans="1:12" ht="58.35" customHeight="1">
      <c r="A1391" s="74"/>
      <c r="B1391" s="205" t="s">
        <v>777</v>
      </c>
      <c r="C1391" s="205"/>
      <c r="D1391" s="205"/>
      <c r="E1391" s="76">
        <v>1.042E-2</v>
      </c>
      <c r="F1391" s="36" t="s">
        <v>728</v>
      </c>
      <c r="G1391" s="205" t="s">
        <v>778</v>
      </c>
      <c r="H1391" s="205"/>
      <c r="I1391" s="206">
        <v>137.65</v>
      </c>
      <c r="J1391" s="206"/>
      <c r="K1391" s="207">
        <v>1.43</v>
      </c>
      <c r="L1391" s="207"/>
    </row>
    <row r="1392" spans="1:12" ht="58.35" customHeight="1">
      <c r="A1392" s="74"/>
      <c r="B1392" s="205" t="s">
        <v>779</v>
      </c>
      <c r="C1392" s="205"/>
      <c r="D1392" s="205"/>
      <c r="E1392" s="76">
        <v>2.5999999999999999E-3</v>
      </c>
      <c r="F1392" s="36" t="s">
        <v>744</v>
      </c>
      <c r="G1392" s="205" t="s">
        <v>780</v>
      </c>
      <c r="H1392" s="205"/>
      <c r="I1392" s="206">
        <v>26.86</v>
      </c>
      <c r="J1392" s="206"/>
      <c r="K1392" s="210">
        <v>7.0000000000000007E-2</v>
      </c>
      <c r="L1392" s="210"/>
    </row>
    <row r="1393" spans="1:12" ht="15.4" customHeight="1">
      <c r="A1393" s="74"/>
      <c r="B1393" s="74"/>
      <c r="C1393" s="74"/>
      <c r="D1393" s="74"/>
      <c r="E1393" s="74"/>
      <c r="F1393" s="74"/>
      <c r="G1393" s="208" t="s">
        <v>781</v>
      </c>
      <c r="H1393" s="208"/>
      <c r="I1393" s="208"/>
      <c r="J1393" s="209">
        <v>1.5</v>
      </c>
      <c r="K1393" s="209"/>
      <c r="L1393" s="209"/>
    </row>
    <row r="1394" spans="1:12" ht="15.4" customHeight="1">
      <c r="A1394" s="205" t="s">
        <v>1760</v>
      </c>
      <c r="B1394" s="205"/>
      <c r="C1394" s="36" t="s">
        <v>615</v>
      </c>
      <c r="D1394" s="35" t="s">
        <v>56</v>
      </c>
      <c r="E1394" s="211" t="s">
        <v>616</v>
      </c>
      <c r="F1394" s="211"/>
      <c r="G1394" s="211"/>
      <c r="H1394" s="211"/>
      <c r="I1394" s="211"/>
      <c r="J1394" s="211"/>
      <c r="K1394" s="75"/>
      <c r="L1394" s="75"/>
    </row>
    <row r="1395" spans="1:12" ht="39.75" customHeight="1">
      <c r="A1395" s="74"/>
      <c r="B1395" s="205" t="s">
        <v>1761</v>
      </c>
      <c r="C1395" s="205"/>
      <c r="D1395" s="205"/>
      <c r="E1395" s="76">
        <v>1</v>
      </c>
      <c r="F1395" s="36" t="s">
        <v>56</v>
      </c>
      <c r="G1395" s="205" t="s">
        <v>1762</v>
      </c>
      <c r="H1395" s="205"/>
      <c r="I1395" s="206">
        <v>27.94</v>
      </c>
      <c r="J1395" s="206"/>
      <c r="K1395" s="207">
        <v>27.94</v>
      </c>
      <c r="L1395" s="207"/>
    </row>
    <row r="1396" spans="1:12" ht="21.4" customHeight="1">
      <c r="A1396" s="74"/>
      <c r="B1396" s="205" t="s">
        <v>1168</v>
      </c>
      <c r="C1396" s="205"/>
      <c r="D1396" s="205"/>
      <c r="E1396" s="76">
        <v>0.25309999999999999</v>
      </c>
      <c r="F1396" s="36" t="s">
        <v>581</v>
      </c>
      <c r="G1396" s="205" t="s">
        <v>1169</v>
      </c>
      <c r="H1396" s="205"/>
      <c r="I1396" s="206">
        <v>14.24</v>
      </c>
      <c r="J1396" s="206"/>
      <c r="K1396" s="207">
        <v>3.6</v>
      </c>
      <c r="L1396" s="207"/>
    </row>
    <row r="1397" spans="1:12" ht="21.4" customHeight="1">
      <c r="A1397" s="74"/>
      <c r="B1397" s="205" t="s">
        <v>1166</v>
      </c>
      <c r="C1397" s="205"/>
      <c r="D1397" s="205"/>
      <c r="E1397" s="76">
        <v>0.25309999999999999</v>
      </c>
      <c r="F1397" s="36" t="s">
        <v>581</v>
      </c>
      <c r="G1397" s="205" t="s">
        <v>1167</v>
      </c>
      <c r="H1397" s="205"/>
      <c r="I1397" s="206">
        <v>18.649999999999999</v>
      </c>
      <c r="J1397" s="206"/>
      <c r="K1397" s="210">
        <v>4.72</v>
      </c>
      <c r="L1397" s="210"/>
    </row>
    <row r="1398" spans="1:12" ht="15.4" customHeight="1">
      <c r="A1398" s="74"/>
      <c r="B1398" s="74"/>
      <c r="C1398" s="74"/>
      <c r="D1398" s="74"/>
      <c r="E1398" s="74"/>
      <c r="F1398" s="74"/>
      <c r="G1398" s="208" t="s">
        <v>696</v>
      </c>
      <c r="H1398" s="208"/>
      <c r="I1398" s="208"/>
      <c r="J1398" s="209">
        <v>36.26</v>
      </c>
      <c r="K1398" s="209"/>
      <c r="L1398" s="209"/>
    </row>
    <row r="1399" spans="1:12" ht="22.15" customHeight="1">
      <c r="A1399" s="205" t="s">
        <v>1763</v>
      </c>
      <c r="B1399" s="205"/>
      <c r="C1399" s="36" t="s">
        <v>618</v>
      </c>
      <c r="D1399" s="35" t="s">
        <v>56</v>
      </c>
      <c r="E1399" s="211" t="s">
        <v>619</v>
      </c>
      <c r="F1399" s="211"/>
      <c r="G1399" s="211"/>
      <c r="H1399" s="211"/>
      <c r="I1399" s="211"/>
      <c r="J1399" s="211"/>
      <c r="K1399" s="75"/>
      <c r="L1399" s="75"/>
    </row>
    <row r="1400" spans="1:12" ht="21.4" customHeight="1">
      <c r="A1400" s="74"/>
      <c r="B1400" s="205" t="s">
        <v>748</v>
      </c>
      <c r="C1400" s="205"/>
      <c r="D1400" s="205"/>
      <c r="E1400" s="76">
        <v>0.2293</v>
      </c>
      <c r="F1400" s="36" t="s">
        <v>581</v>
      </c>
      <c r="G1400" s="205" t="s">
        <v>749</v>
      </c>
      <c r="H1400" s="205"/>
      <c r="I1400" s="206">
        <v>15.41</v>
      </c>
      <c r="J1400" s="206"/>
      <c r="K1400" s="207">
        <v>3.53</v>
      </c>
      <c r="L1400" s="207"/>
    </row>
    <row r="1401" spans="1:12" ht="21.4" customHeight="1">
      <c r="A1401" s="74"/>
      <c r="B1401" s="205" t="s">
        <v>721</v>
      </c>
      <c r="C1401" s="205"/>
      <c r="D1401" s="205"/>
      <c r="E1401" s="76">
        <v>0.2293</v>
      </c>
      <c r="F1401" s="36" t="s">
        <v>581</v>
      </c>
      <c r="G1401" s="205" t="s">
        <v>722</v>
      </c>
      <c r="H1401" s="205"/>
      <c r="I1401" s="206">
        <v>12.1</v>
      </c>
      <c r="J1401" s="206"/>
      <c r="K1401" s="207">
        <v>2.77</v>
      </c>
      <c r="L1401" s="207"/>
    </row>
    <row r="1402" spans="1:12" ht="49.15" customHeight="1">
      <c r="A1402" s="74"/>
      <c r="B1402" s="205" t="s">
        <v>1764</v>
      </c>
      <c r="C1402" s="205"/>
      <c r="D1402" s="205"/>
      <c r="E1402" s="76">
        <v>1.41E-2</v>
      </c>
      <c r="F1402" s="36" t="s">
        <v>99</v>
      </c>
      <c r="G1402" s="205" t="s">
        <v>1765</v>
      </c>
      <c r="H1402" s="205"/>
      <c r="I1402" s="206">
        <v>141.06</v>
      </c>
      <c r="J1402" s="206"/>
      <c r="K1402" s="207">
        <v>1.99</v>
      </c>
      <c r="L1402" s="207"/>
    </row>
    <row r="1403" spans="1:12" ht="39.75" customHeight="1">
      <c r="A1403" s="74"/>
      <c r="B1403" s="205" t="s">
        <v>1766</v>
      </c>
      <c r="C1403" s="205"/>
      <c r="D1403" s="205"/>
      <c r="E1403" s="76">
        <v>1</v>
      </c>
      <c r="F1403" s="36" t="s">
        <v>56</v>
      </c>
      <c r="G1403" s="205" t="s">
        <v>1767</v>
      </c>
      <c r="H1403" s="205"/>
      <c r="I1403" s="206">
        <v>98.79</v>
      </c>
      <c r="J1403" s="206"/>
      <c r="K1403" s="207">
        <v>98.79</v>
      </c>
      <c r="L1403" s="207"/>
    </row>
    <row r="1404" spans="1:12" ht="39.75" customHeight="1">
      <c r="A1404" s="74"/>
      <c r="B1404" s="205" t="s">
        <v>1768</v>
      </c>
      <c r="C1404" s="205"/>
      <c r="D1404" s="205"/>
      <c r="E1404" s="76">
        <v>1</v>
      </c>
      <c r="F1404" s="36" t="s">
        <v>56</v>
      </c>
      <c r="G1404" s="205" t="s">
        <v>1769</v>
      </c>
      <c r="H1404" s="205"/>
      <c r="I1404" s="206">
        <v>20.93</v>
      </c>
      <c r="J1404" s="206"/>
      <c r="K1404" s="210">
        <v>20.93</v>
      </c>
      <c r="L1404" s="210"/>
    </row>
    <row r="1405" spans="1:12" ht="15.4" customHeight="1">
      <c r="A1405" s="74"/>
      <c r="B1405" s="74"/>
      <c r="C1405" s="74"/>
      <c r="D1405" s="74"/>
      <c r="E1405" s="74"/>
      <c r="F1405" s="74"/>
      <c r="G1405" s="208" t="s">
        <v>696</v>
      </c>
      <c r="H1405" s="208"/>
      <c r="I1405" s="208"/>
      <c r="J1405" s="209">
        <v>128.01</v>
      </c>
      <c r="K1405" s="209"/>
      <c r="L1405" s="209"/>
    </row>
    <row r="1406" spans="1:12" ht="15.4" customHeight="1">
      <c r="A1406" s="208" t="s">
        <v>1770</v>
      </c>
      <c r="B1406" s="208"/>
      <c r="C1406" s="208"/>
      <c r="D1406" s="208"/>
      <c r="E1406" s="208"/>
      <c r="F1406" s="208"/>
      <c r="G1406" s="208"/>
      <c r="H1406" s="74"/>
      <c r="I1406" s="74"/>
      <c r="J1406" s="75"/>
      <c r="K1406" s="75"/>
      <c r="L1406" s="75"/>
    </row>
    <row r="1407" spans="1:12" ht="22.15" customHeight="1">
      <c r="A1407" s="205" t="s">
        <v>1771</v>
      </c>
      <c r="B1407" s="205"/>
      <c r="C1407" s="36" t="s">
        <v>623</v>
      </c>
      <c r="D1407" s="35" t="s">
        <v>86</v>
      </c>
      <c r="E1407" s="211" t="s">
        <v>624</v>
      </c>
      <c r="F1407" s="211"/>
      <c r="G1407" s="211"/>
      <c r="H1407" s="211"/>
      <c r="I1407" s="211"/>
      <c r="J1407" s="211"/>
      <c r="K1407" s="75"/>
      <c r="L1407" s="75"/>
    </row>
    <row r="1408" spans="1:12" ht="15.2" customHeight="1">
      <c r="A1408" s="74"/>
      <c r="B1408" s="205" t="s">
        <v>1772</v>
      </c>
      <c r="C1408" s="205"/>
      <c r="D1408" s="205"/>
      <c r="E1408" s="76">
        <v>1.02</v>
      </c>
      <c r="F1408" s="36" t="s">
        <v>86</v>
      </c>
      <c r="G1408" s="205" t="s">
        <v>1773</v>
      </c>
      <c r="H1408" s="205"/>
      <c r="I1408" s="206">
        <v>25.67</v>
      </c>
      <c r="J1408" s="206"/>
      <c r="K1408" s="207">
        <v>26.18</v>
      </c>
      <c r="L1408" s="207"/>
    </row>
    <row r="1409" spans="1:12" ht="21.4" customHeight="1">
      <c r="A1409" s="74"/>
      <c r="B1409" s="205" t="s">
        <v>1168</v>
      </c>
      <c r="C1409" s="205"/>
      <c r="D1409" s="205"/>
      <c r="E1409" s="76">
        <v>0.31</v>
      </c>
      <c r="F1409" s="36" t="s">
        <v>581</v>
      </c>
      <c r="G1409" s="205" t="s">
        <v>1169</v>
      </c>
      <c r="H1409" s="205"/>
      <c r="I1409" s="206">
        <v>14.24</v>
      </c>
      <c r="J1409" s="206"/>
      <c r="K1409" s="207">
        <v>4.41</v>
      </c>
      <c r="L1409" s="207"/>
    </row>
    <row r="1410" spans="1:12" ht="21.4" customHeight="1">
      <c r="A1410" s="74"/>
      <c r="B1410" s="205" t="s">
        <v>1166</v>
      </c>
      <c r="C1410" s="205"/>
      <c r="D1410" s="205"/>
      <c r="E1410" s="76">
        <v>0.31</v>
      </c>
      <c r="F1410" s="36" t="s">
        <v>581</v>
      </c>
      <c r="G1410" s="205" t="s">
        <v>1167</v>
      </c>
      <c r="H1410" s="205"/>
      <c r="I1410" s="206">
        <v>18.649999999999999</v>
      </c>
      <c r="J1410" s="206"/>
      <c r="K1410" s="210">
        <v>5.78</v>
      </c>
      <c r="L1410" s="210"/>
    </row>
    <row r="1411" spans="1:12" ht="15.4" customHeight="1">
      <c r="A1411" s="74"/>
      <c r="B1411" s="74"/>
      <c r="C1411" s="74"/>
      <c r="D1411" s="74"/>
      <c r="E1411" s="74"/>
      <c r="F1411" s="74"/>
      <c r="G1411" s="208" t="s">
        <v>725</v>
      </c>
      <c r="H1411" s="208"/>
      <c r="I1411" s="208"/>
      <c r="J1411" s="209">
        <v>36.369999999999997</v>
      </c>
      <c r="K1411" s="209"/>
      <c r="L1411" s="209"/>
    </row>
    <row r="1412" spans="1:12" ht="22.15" customHeight="1">
      <c r="A1412" s="205" t="s">
        <v>1774</v>
      </c>
      <c r="B1412" s="205"/>
      <c r="C1412" s="36" t="s">
        <v>626</v>
      </c>
      <c r="D1412" s="35" t="s">
        <v>86</v>
      </c>
      <c r="E1412" s="211" t="s">
        <v>627</v>
      </c>
      <c r="F1412" s="211"/>
      <c r="G1412" s="211"/>
      <c r="H1412" s="211"/>
      <c r="I1412" s="211"/>
      <c r="J1412" s="211"/>
      <c r="K1412" s="75"/>
      <c r="L1412" s="75"/>
    </row>
    <row r="1413" spans="1:12" ht="15.2" customHeight="1">
      <c r="A1413" s="74"/>
      <c r="B1413" s="205" t="s">
        <v>1775</v>
      </c>
      <c r="C1413" s="205"/>
      <c r="D1413" s="205"/>
      <c r="E1413" s="76">
        <v>1.02</v>
      </c>
      <c r="F1413" s="36" t="s">
        <v>86</v>
      </c>
      <c r="G1413" s="205" t="s">
        <v>1776</v>
      </c>
      <c r="H1413" s="205"/>
      <c r="I1413" s="206">
        <v>8.64</v>
      </c>
      <c r="J1413" s="206"/>
      <c r="K1413" s="207">
        <v>8.81</v>
      </c>
      <c r="L1413" s="207"/>
    </row>
    <row r="1414" spans="1:12" ht="21.4" customHeight="1">
      <c r="A1414" s="74"/>
      <c r="B1414" s="205" t="s">
        <v>1168</v>
      </c>
      <c r="C1414" s="205"/>
      <c r="D1414" s="205"/>
      <c r="E1414" s="76">
        <v>0.13</v>
      </c>
      <c r="F1414" s="36" t="s">
        <v>581</v>
      </c>
      <c r="G1414" s="205" t="s">
        <v>1169</v>
      </c>
      <c r="H1414" s="205"/>
      <c r="I1414" s="206">
        <v>14.24</v>
      </c>
      <c r="J1414" s="206"/>
      <c r="K1414" s="207">
        <v>1.85</v>
      </c>
      <c r="L1414" s="207"/>
    </row>
    <row r="1415" spans="1:12" ht="21.4" customHeight="1">
      <c r="A1415" s="74"/>
      <c r="B1415" s="205" t="s">
        <v>1166</v>
      </c>
      <c r="C1415" s="205"/>
      <c r="D1415" s="205"/>
      <c r="E1415" s="76">
        <v>0.13</v>
      </c>
      <c r="F1415" s="36" t="s">
        <v>581</v>
      </c>
      <c r="G1415" s="205" t="s">
        <v>1167</v>
      </c>
      <c r="H1415" s="205"/>
      <c r="I1415" s="206">
        <v>18.649999999999999</v>
      </c>
      <c r="J1415" s="206"/>
      <c r="K1415" s="210">
        <v>2.42</v>
      </c>
      <c r="L1415" s="210"/>
    </row>
    <row r="1416" spans="1:12" ht="15.4" customHeight="1">
      <c r="A1416" s="74"/>
      <c r="B1416" s="74"/>
      <c r="C1416" s="74"/>
      <c r="D1416" s="74"/>
      <c r="E1416" s="74"/>
      <c r="F1416" s="74"/>
      <c r="G1416" s="208" t="s">
        <v>725</v>
      </c>
      <c r="H1416" s="208"/>
      <c r="I1416" s="208"/>
      <c r="J1416" s="209">
        <v>13.08</v>
      </c>
      <c r="K1416" s="209"/>
      <c r="L1416" s="209"/>
    </row>
    <row r="1417" spans="1:12" ht="15.4" customHeight="1">
      <c r="A1417" s="208" t="s">
        <v>1777</v>
      </c>
      <c r="B1417" s="208"/>
      <c r="C1417" s="208"/>
      <c r="D1417" s="208"/>
      <c r="E1417" s="208"/>
      <c r="F1417" s="208"/>
      <c r="G1417" s="208"/>
      <c r="H1417" s="74"/>
      <c r="I1417" s="74"/>
      <c r="J1417" s="75"/>
      <c r="K1417" s="75"/>
      <c r="L1417" s="75"/>
    </row>
    <row r="1418" spans="1:12" ht="15.4" customHeight="1">
      <c r="A1418" s="205" t="s">
        <v>1778</v>
      </c>
      <c r="B1418" s="205"/>
      <c r="C1418" s="36" t="s">
        <v>631</v>
      </c>
      <c r="D1418" s="35" t="s">
        <v>56</v>
      </c>
      <c r="E1418" s="211" t="s">
        <v>632</v>
      </c>
      <c r="F1418" s="211"/>
      <c r="G1418" s="211"/>
      <c r="H1418" s="211"/>
      <c r="I1418" s="211"/>
      <c r="J1418" s="211"/>
      <c r="K1418" s="75"/>
      <c r="L1418" s="75"/>
    </row>
    <row r="1419" spans="1:12" ht="15.2" customHeight="1">
      <c r="A1419" s="74"/>
      <c r="B1419" s="205" t="s">
        <v>1779</v>
      </c>
      <c r="C1419" s="205"/>
      <c r="D1419" s="205"/>
      <c r="E1419" s="76">
        <v>1</v>
      </c>
      <c r="F1419" s="36" t="s">
        <v>56</v>
      </c>
      <c r="G1419" s="205" t="s">
        <v>1780</v>
      </c>
      <c r="H1419" s="205"/>
      <c r="I1419" s="206">
        <v>27.57</v>
      </c>
      <c r="J1419" s="206"/>
      <c r="K1419" s="207">
        <v>27.57</v>
      </c>
      <c r="L1419" s="207"/>
    </row>
    <row r="1420" spans="1:12" ht="21.4" customHeight="1">
      <c r="A1420" s="74"/>
      <c r="B1420" s="205" t="s">
        <v>1781</v>
      </c>
      <c r="C1420" s="205"/>
      <c r="D1420" s="205"/>
      <c r="E1420" s="76">
        <v>6.25E-2</v>
      </c>
      <c r="F1420" s="36" t="s">
        <v>56</v>
      </c>
      <c r="G1420" s="205" t="s">
        <v>1782</v>
      </c>
      <c r="H1420" s="205"/>
      <c r="I1420" s="206">
        <v>214</v>
      </c>
      <c r="J1420" s="206"/>
      <c r="K1420" s="207">
        <v>13.38</v>
      </c>
      <c r="L1420" s="207"/>
    </row>
    <row r="1421" spans="1:12" ht="21.4" customHeight="1">
      <c r="A1421" s="74"/>
      <c r="B1421" s="205" t="s">
        <v>1166</v>
      </c>
      <c r="C1421" s="205"/>
      <c r="D1421" s="205"/>
      <c r="E1421" s="76">
        <v>0.33</v>
      </c>
      <c r="F1421" s="36" t="s">
        <v>581</v>
      </c>
      <c r="G1421" s="205" t="s">
        <v>1167</v>
      </c>
      <c r="H1421" s="205"/>
      <c r="I1421" s="206">
        <v>18.649999999999999</v>
      </c>
      <c r="J1421" s="206"/>
      <c r="K1421" s="210">
        <v>6.15</v>
      </c>
      <c r="L1421" s="210"/>
    </row>
    <row r="1422" spans="1:12" ht="15.4" customHeight="1">
      <c r="A1422" s="74"/>
      <c r="B1422" s="74"/>
      <c r="C1422" s="74"/>
      <c r="D1422" s="74"/>
      <c r="E1422" s="74"/>
      <c r="F1422" s="74"/>
      <c r="G1422" s="208" t="s">
        <v>696</v>
      </c>
      <c r="H1422" s="208"/>
      <c r="I1422" s="208"/>
      <c r="J1422" s="209">
        <v>47.1</v>
      </c>
      <c r="K1422" s="209"/>
      <c r="L1422" s="209"/>
    </row>
    <row r="1423" spans="1:12" ht="24.4" customHeight="1">
      <c r="A1423" s="205" t="s">
        <v>1783</v>
      </c>
      <c r="B1423" s="205"/>
      <c r="C1423" s="36" t="s">
        <v>634</v>
      </c>
      <c r="D1423" s="35" t="s">
        <v>86</v>
      </c>
      <c r="E1423" s="211" t="s">
        <v>635</v>
      </c>
      <c r="F1423" s="211"/>
      <c r="G1423" s="211"/>
      <c r="H1423" s="211"/>
      <c r="I1423" s="211"/>
      <c r="J1423" s="211"/>
      <c r="K1423" s="75"/>
      <c r="L1423" s="75"/>
    </row>
    <row r="1424" spans="1:12" ht="15.2" customHeight="1">
      <c r="A1424" s="74"/>
      <c r="B1424" s="205" t="s">
        <v>1784</v>
      </c>
      <c r="C1424" s="205"/>
      <c r="D1424" s="205"/>
      <c r="E1424" s="76">
        <v>1</v>
      </c>
      <c r="F1424" s="36" t="s">
        <v>86</v>
      </c>
      <c r="G1424" s="205" t="s">
        <v>635</v>
      </c>
      <c r="H1424" s="205"/>
      <c r="I1424" s="206">
        <v>2.54</v>
      </c>
      <c r="J1424" s="206"/>
      <c r="K1424" s="207">
        <v>2.54</v>
      </c>
      <c r="L1424" s="207"/>
    </row>
    <row r="1425" spans="1:12" ht="21.4" customHeight="1">
      <c r="A1425" s="74"/>
      <c r="B1425" s="205" t="s">
        <v>1639</v>
      </c>
      <c r="C1425" s="205"/>
      <c r="D1425" s="205"/>
      <c r="E1425" s="76">
        <v>0.3</v>
      </c>
      <c r="F1425" s="36" t="s">
        <v>581</v>
      </c>
      <c r="G1425" s="205" t="s">
        <v>1640</v>
      </c>
      <c r="H1425" s="205"/>
      <c r="I1425" s="206">
        <v>18.43</v>
      </c>
      <c r="J1425" s="206"/>
      <c r="K1425" s="210">
        <v>5.53</v>
      </c>
      <c r="L1425" s="210"/>
    </row>
    <row r="1426" spans="1:12" ht="15.4" customHeight="1">
      <c r="A1426" s="74"/>
      <c r="B1426" s="74"/>
      <c r="C1426" s="74"/>
      <c r="D1426" s="74"/>
      <c r="E1426" s="74"/>
      <c r="F1426" s="74"/>
      <c r="G1426" s="208" t="s">
        <v>725</v>
      </c>
      <c r="H1426" s="208"/>
      <c r="I1426" s="208"/>
      <c r="J1426" s="209">
        <v>8.07</v>
      </c>
      <c r="K1426" s="209"/>
      <c r="L1426" s="209"/>
    </row>
    <row r="1427" spans="1:12" ht="22.15" customHeight="1">
      <c r="A1427" s="205" t="s">
        <v>1785</v>
      </c>
      <c r="B1427" s="205"/>
      <c r="C1427" s="36" t="s">
        <v>637</v>
      </c>
      <c r="D1427" s="35" t="s">
        <v>56</v>
      </c>
      <c r="E1427" s="211" t="s">
        <v>638</v>
      </c>
      <c r="F1427" s="211"/>
      <c r="G1427" s="211"/>
      <c r="H1427" s="211"/>
      <c r="I1427" s="211"/>
      <c r="J1427" s="211"/>
      <c r="K1427" s="75"/>
      <c r="L1427" s="75"/>
    </row>
    <row r="1428" spans="1:12" ht="30.6" customHeight="1">
      <c r="A1428" s="74"/>
      <c r="B1428" s="205" t="s">
        <v>1786</v>
      </c>
      <c r="C1428" s="205"/>
      <c r="D1428" s="205"/>
      <c r="E1428" s="76">
        <v>1</v>
      </c>
      <c r="F1428" s="36" t="s">
        <v>56</v>
      </c>
      <c r="G1428" s="205" t="s">
        <v>1787</v>
      </c>
      <c r="H1428" s="205"/>
      <c r="I1428" s="206">
        <v>2.4500000000000002</v>
      </c>
      <c r="J1428" s="206"/>
      <c r="K1428" s="207">
        <v>2.4500000000000002</v>
      </c>
      <c r="L1428" s="207"/>
    </row>
    <row r="1429" spans="1:12" ht="21.4" customHeight="1">
      <c r="A1429" s="74"/>
      <c r="B1429" s="205" t="s">
        <v>1168</v>
      </c>
      <c r="C1429" s="205"/>
      <c r="D1429" s="205"/>
      <c r="E1429" s="76">
        <v>0.3</v>
      </c>
      <c r="F1429" s="36" t="s">
        <v>581</v>
      </c>
      <c r="G1429" s="205" t="s">
        <v>1169</v>
      </c>
      <c r="H1429" s="205"/>
      <c r="I1429" s="206">
        <v>14.24</v>
      </c>
      <c r="J1429" s="206"/>
      <c r="K1429" s="207">
        <v>4.2699999999999996</v>
      </c>
      <c r="L1429" s="207"/>
    </row>
    <row r="1430" spans="1:12" ht="21.4" customHeight="1">
      <c r="A1430" s="74"/>
      <c r="B1430" s="205" t="s">
        <v>1166</v>
      </c>
      <c r="C1430" s="205"/>
      <c r="D1430" s="205"/>
      <c r="E1430" s="76">
        <v>0.3</v>
      </c>
      <c r="F1430" s="36" t="s">
        <v>581</v>
      </c>
      <c r="G1430" s="205" t="s">
        <v>1167</v>
      </c>
      <c r="H1430" s="205"/>
      <c r="I1430" s="206">
        <v>18.649999999999999</v>
      </c>
      <c r="J1430" s="206"/>
      <c r="K1430" s="210">
        <v>5.6</v>
      </c>
      <c r="L1430" s="210"/>
    </row>
    <row r="1431" spans="1:12" ht="15.4" customHeight="1">
      <c r="A1431" s="74"/>
      <c r="B1431" s="74"/>
      <c r="C1431" s="74"/>
      <c r="D1431" s="74"/>
      <c r="E1431" s="74"/>
      <c r="F1431" s="74"/>
      <c r="G1431" s="208" t="s">
        <v>696</v>
      </c>
      <c r="H1431" s="208"/>
      <c r="I1431" s="208"/>
      <c r="J1431" s="209">
        <v>12.32</v>
      </c>
      <c r="K1431" s="209"/>
      <c r="L1431" s="209"/>
    </row>
    <row r="1432" spans="1:12" ht="22.15" customHeight="1">
      <c r="A1432" s="205" t="s">
        <v>1788</v>
      </c>
      <c r="B1432" s="205"/>
      <c r="C1432" s="36" t="s">
        <v>640</v>
      </c>
      <c r="D1432" s="35" t="s">
        <v>56</v>
      </c>
      <c r="E1432" s="211" t="s">
        <v>641</v>
      </c>
      <c r="F1432" s="211"/>
      <c r="G1432" s="211"/>
      <c r="H1432" s="211"/>
      <c r="I1432" s="211"/>
      <c r="J1432" s="211"/>
      <c r="K1432" s="75"/>
      <c r="L1432" s="75"/>
    </row>
    <row r="1433" spans="1:12" ht="30.6" customHeight="1">
      <c r="A1433" s="74"/>
      <c r="B1433" s="205" t="s">
        <v>1789</v>
      </c>
      <c r="C1433" s="205"/>
      <c r="D1433" s="205"/>
      <c r="E1433" s="76">
        <v>1</v>
      </c>
      <c r="F1433" s="36" t="s">
        <v>56</v>
      </c>
      <c r="G1433" s="205" t="s">
        <v>1790</v>
      </c>
      <c r="H1433" s="205"/>
      <c r="I1433" s="206">
        <v>4.33</v>
      </c>
      <c r="J1433" s="206"/>
      <c r="K1433" s="207">
        <v>4.33</v>
      </c>
      <c r="L1433" s="207"/>
    </row>
    <row r="1434" spans="1:12" ht="21.4" customHeight="1">
      <c r="A1434" s="74"/>
      <c r="B1434" s="205" t="s">
        <v>1168</v>
      </c>
      <c r="C1434" s="205"/>
      <c r="D1434" s="205"/>
      <c r="E1434" s="76">
        <v>0.4</v>
      </c>
      <c r="F1434" s="36" t="s">
        <v>581</v>
      </c>
      <c r="G1434" s="205" t="s">
        <v>1169</v>
      </c>
      <c r="H1434" s="205"/>
      <c r="I1434" s="206">
        <v>14.24</v>
      </c>
      <c r="J1434" s="206"/>
      <c r="K1434" s="207">
        <v>5.7</v>
      </c>
      <c r="L1434" s="207"/>
    </row>
    <row r="1435" spans="1:12" ht="21.4" customHeight="1">
      <c r="A1435" s="74"/>
      <c r="B1435" s="205" t="s">
        <v>1166</v>
      </c>
      <c r="C1435" s="205"/>
      <c r="D1435" s="205"/>
      <c r="E1435" s="76">
        <v>0.4</v>
      </c>
      <c r="F1435" s="36" t="s">
        <v>581</v>
      </c>
      <c r="G1435" s="205" t="s">
        <v>1167</v>
      </c>
      <c r="H1435" s="205"/>
      <c r="I1435" s="206">
        <v>18.649999999999999</v>
      </c>
      <c r="J1435" s="206"/>
      <c r="K1435" s="210">
        <v>7.46</v>
      </c>
      <c r="L1435" s="210"/>
    </row>
    <row r="1436" spans="1:12" ht="15.4" customHeight="1">
      <c r="A1436" s="74"/>
      <c r="B1436" s="74"/>
      <c r="C1436" s="74"/>
      <c r="D1436" s="74"/>
      <c r="E1436" s="74"/>
      <c r="F1436" s="74"/>
      <c r="G1436" s="208" t="s">
        <v>696</v>
      </c>
      <c r="H1436" s="208"/>
      <c r="I1436" s="208"/>
      <c r="J1436" s="209">
        <v>17.489999999999998</v>
      </c>
      <c r="K1436" s="209"/>
      <c r="L1436" s="209"/>
    </row>
    <row r="1437" spans="1:12" ht="15.4" customHeight="1">
      <c r="A1437" s="208" t="s">
        <v>1791</v>
      </c>
      <c r="B1437" s="208"/>
      <c r="C1437" s="208"/>
      <c r="D1437" s="208"/>
      <c r="E1437" s="208"/>
      <c r="F1437" s="208"/>
      <c r="G1437" s="208"/>
      <c r="H1437" s="74"/>
      <c r="I1437" s="74"/>
      <c r="J1437" s="75"/>
      <c r="K1437" s="75"/>
      <c r="L1437" s="75"/>
    </row>
    <row r="1438" spans="1:12" ht="15.4" customHeight="1">
      <c r="A1438" s="205" t="s">
        <v>1792</v>
      </c>
      <c r="B1438" s="205"/>
      <c r="C1438" s="36" t="s">
        <v>644</v>
      </c>
      <c r="D1438" s="35" t="s">
        <v>86</v>
      </c>
      <c r="E1438" s="211" t="s">
        <v>645</v>
      </c>
      <c r="F1438" s="211"/>
      <c r="G1438" s="211"/>
      <c r="H1438" s="211"/>
      <c r="I1438" s="211"/>
      <c r="J1438" s="211"/>
      <c r="K1438" s="75"/>
      <c r="L1438" s="75"/>
    </row>
    <row r="1439" spans="1:12" ht="21.4" customHeight="1">
      <c r="A1439" s="74"/>
      <c r="B1439" s="205" t="s">
        <v>1793</v>
      </c>
      <c r="C1439" s="205"/>
      <c r="D1439" s="205"/>
      <c r="E1439" s="76">
        <v>1.4</v>
      </c>
      <c r="F1439" s="36" t="s">
        <v>86</v>
      </c>
      <c r="G1439" s="205" t="s">
        <v>1794</v>
      </c>
      <c r="H1439" s="205"/>
      <c r="I1439" s="206">
        <v>10.199999999999999</v>
      </c>
      <c r="J1439" s="206"/>
      <c r="K1439" s="207">
        <v>14.28</v>
      </c>
      <c r="L1439" s="207"/>
    </row>
    <row r="1440" spans="1:12" ht="15.2" customHeight="1">
      <c r="A1440" s="74"/>
      <c r="B1440" s="205" t="s">
        <v>1795</v>
      </c>
      <c r="C1440" s="205"/>
      <c r="D1440" s="205"/>
      <c r="E1440" s="76">
        <v>1.4E-2</v>
      </c>
      <c r="F1440" s="36" t="s">
        <v>56</v>
      </c>
      <c r="G1440" s="205" t="s">
        <v>1796</v>
      </c>
      <c r="H1440" s="205"/>
      <c r="I1440" s="206">
        <v>1.31</v>
      </c>
      <c r="J1440" s="206"/>
      <c r="K1440" s="207">
        <v>0.02</v>
      </c>
      <c r="L1440" s="207"/>
    </row>
    <row r="1441" spans="1:12" ht="30.6" customHeight="1">
      <c r="A1441" s="74"/>
      <c r="B1441" s="205" t="s">
        <v>1797</v>
      </c>
      <c r="C1441" s="205"/>
      <c r="D1441" s="205"/>
      <c r="E1441" s="76">
        <v>4.0599999999999997E-2</v>
      </c>
      <c r="F1441" s="36" t="s">
        <v>581</v>
      </c>
      <c r="G1441" s="205" t="s">
        <v>1798</v>
      </c>
      <c r="H1441" s="205"/>
      <c r="I1441" s="206">
        <v>14.18</v>
      </c>
      <c r="J1441" s="206"/>
      <c r="K1441" s="207">
        <v>0.57999999999999996</v>
      </c>
      <c r="L1441" s="207"/>
    </row>
    <row r="1442" spans="1:12" ht="21.4" customHeight="1">
      <c r="A1442" s="74"/>
      <c r="B1442" s="205" t="s">
        <v>1639</v>
      </c>
      <c r="C1442" s="205"/>
      <c r="D1442" s="205"/>
      <c r="E1442" s="76">
        <v>4.0599999999999997E-2</v>
      </c>
      <c r="F1442" s="36" t="s">
        <v>581</v>
      </c>
      <c r="G1442" s="205" t="s">
        <v>1640</v>
      </c>
      <c r="H1442" s="205"/>
      <c r="I1442" s="206">
        <v>18.43</v>
      </c>
      <c r="J1442" s="206"/>
      <c r="K1442" s="210">
        <v>0.75</v>
      </c>
      <c r="L1442" s="210"/>
    </row>
    <row r="1443" spans="1:12" ht="15.4" customHeight="1">
      <c r="A1443" s="74"/>
      <c r="B1443" s="74"/>
      <c r="C1443" s="74"/>
      <c r="D1443" s="74"/>
      <c r="E1443" s="74"/>
      <c r="F1443" s="74"/>
      <c r="G1443" s="208" t="s">
        <v>725</v>
      </c>
      <c r="H1443" s="208"/>
      <c r="I1443" s="208"/>
      <c r="J1443" s="209">
        <v>15.63</v>
      </c>
      <c r="K1443" s="209"/>
      <c r="L1443" s="209"/>
    </row>
    <row r="1444" spans="1:12" ht="15.4" customHeight="1">
      <c r="A1444" s="205" t="s">
        <v>1799</v>
      </c>
      <c r="B1444" s="205"/>
      <c r="C1444" s="36" t="s">
        <v>647</v>
      </c>
      <c r="D1444" s="35" t="s">
        <v>56</v>
      </c>
      <c r="E1444" s="211" t="s">
        <v>648</v>
      </c>
      <c r="F1444" s="211"/>
      <c r="G1444" s="211"/>
      <c r="H1444" s="211"/>
      <c r="I1444" s="211"/>
      <c r="J1444" s="211"/>
      <c r="K1444" s="75"/>
      <c r="L1444" s="75"/>
    </row>
    <row r="1445" spans="1:12" ht="30.6" customHeight="1">
      <c r="A1445" s="74"/>
      <c r="B1445" s="205" t="s">
        <v>1800</v>
      </c>
      <c r="C1445" s="205"/>
      <c r="D1445" s="205"/>
      <c r="E1445" s="76">
        <v>1</v>
      </c>
      <c r="F1445" s="36" t="s">
        <v>56</v>
      </c>
      <c r="G1445" s="205" t="s">
        <v>1801</v>
      </c>
      <c r="H1445" s="205"/>
      <c r="I1445" s="206">
        <v>30.65</v>
      </c>
      <c r="J1445" s="206"/>
      <c r="K1445" s="207">
        <v>30.65</v>
      </c>
      <c r="L1445" s="207"/>
    </row>
    <row r="1446" spans="1:12" ht="21.4" customHeight="1">
      <c r="A1446" s="74"/>
      <c r="B1446" s="205" t="s">
        <v>1802</v>
      </c>
      <c r="C1446" s="205"/>
      <c r="D1446" s="205"/>
      <c r="E1446" s="76">
        <v>0.107</v>
      </c>
      <c r="F1446" s="36" t="s">
        <v>56</v>
      </c>
      <c r="G1446" s="205" t="s">
        <v>1803</v>
      </c>
      <c r="H1446" s="205"/>
      <c r="I1446" s="206">
        <v>12.9</v>
      </c>
      <c r="J1446" s="206"/>
      <c r="K1446" s="207">
        <v>1.38</v>
      </c>
      <c r="L1446" s="207"/>
    </row>
    <row r="1447" spans="1:12" ht="21.4" customHeight="1">
      <c r="A1447" s="74"/>
      <c r="B1447" s="205" t="s">
        <v>1804</v>
      </c>
      <c r="C1447" s="205"/>
      <c r="D1447" s="205"/>
      <c r="E1447" s="76">
        <v>2.7E-2</v>
      </c>
      <c r="F1447" s="36" t="s">
        <v>56</v>
      </c>
      <c r="G1447" s="205" t="s">
        <v>1805</v>
      </c>
      <c r="H1447" s="205"/>
      <c r="I1447" s="206">
        <v>35.299999999999997</v>
      </c>
      <c r="J1447" s="206"/>
      <c r="K1447" s="207">
        <v>0.95</v>
      </c>
      <c r="L1447" s="207"/>
    </row>
    <row r="1448" spans="1:12" ht="15.2" customHeight="1">
      <c r="A1448" s="74"/>
      <c r="B1448" s="205" t="s">
        <v>1795</v>
      </c>
      <c r="C1448" s="205"/>
      <c r="D1448" s="205"/>
      <c r="E1448" s="76">
        <v>3.4000000000000002E-2</v>
      </c>
      <c r="F1448" s="36" t="s">
        <v>56</v>
      </c>
      <c r="G1448" s="205" t="s">
        <v>1796</v>
      </c>
      <c r="H1448" s="205"/>
      <c r="I1448" s="206">
        <v>1.31</v>
      </c>
      <c r="J1448" s="206"/>
      <c r="K1448" s="207">
        <v>0.04</v>
      </c>
      <c r="L1448" s="207"/>
    </row>
    <row r="1449" spans="1:12" ht="30.6" customHeight="1">
      <c r="A1449" s="74"/>
      <c r="B1449" s="205" t="s">
        <v>1797</v>
      </c>
      <c r="C1449" s="205"/>
      <c r="D1449" s="205"/>
      <c r="E1449" s="76">
        <v>0.22700000000000001</v>
      </c>
      <c r="F1449" s="36" t="s">
        <v>581</v>
      </c>
      <c r="G1449" s="205" t="s">
        <v>1798</v>
      </c>
      <c r="H1449" s="205"/>
      <c r="I1449" s="206">
        <v>14.18</v>
      </c>
      <c r="J1449" s="206"/>
      <c r="K1449" s="207">
        <v>3.22</v>
      </c>
      <c r="L1449" s="207"/>
    </row>
    <row r="1450" spans="1:12" ht="21.4" customHeight="1">
      <c r="A1450" s="74"/>
      <c r="B1450" s="205" t="s">
        <v>1639</v>
      </c>
      <c r="C1450" s="205"/>
      <c r="D1450" s="205"/>
      <c r="E1450" s="76">
        <v>0.22700000000000001</v>
      </c>
      <c r="F1450" s="36" t="s">
        <v>581</v>
      </c>
      <c r="G1450" s="205" t="s">
        <v>1640</v>
      </c>
      <c r="H1450" s="205"/>
      <c r="I1450" s="206">
        <v>18.43</v>
      </c>
      <c r="J1450" s="206"/>
      <c r="K1450" s="210">
        <v>4.18</v>
      </c>
      <c r="L1450" s="210"/>
    </row>
    <row r="1451" spans="1:12" ht="15.4" customHeight="1">
      <c r="A1451" s="74"/>
      <c r="B1451" s="74"/>
      <c r="C1451" s="74"/>
      <c r="D1451" s="74"/>
      <c r="E1451" s="74"/>
      <c r="F1451" s="74"/>
      <c r="G1451" s="208" t="s">
        <v>696</v>
      </c>
      <c r="H1451" s="208"/>
      <c r="I1451" s="208"/>
      <c r="J1451" s="209">
        <v>40.42</v>
      </c>
      <c r="K1451" s="209"/>
      <c r="L1451" s="209"/>
    </row>
    <row r="1452" spans="1:12" ht="22.15" customHeight="1">
      <c r="A1452" s="205" t="s">
        <v>1806</v>
      </c>
      <c r="B1452" s="205"/>
      <c r="C1452" s="36" t="s">
        <v>650</v>
      </c>
      <c r="D1452" s="35" t="s">
        <v>86</v>
      </c>
      <c r="E1452" s="211" t="s">
        <v>651</v>
      </c>
      <c r="F1452" s="211"/>
      <c r="G1452" s="211"/>
      <c r="H1452" s="211"/>
      <c r="I1452" s="211"/>
      <c r="J1452" s="211"/>
      <c r="K1452" s="75"/>
      <c r="L1452" s="75"/>
    </row>
    <row r="1453" spans="1:12" ht="21.4" customHeight="1">
      <c r="A1453" s="74"/>
      <c r="B1453" s="205" t="s">
        <v>1166</v>
      </c>
      <c r="C1453" s="205"/>
      <c r="D1453" s="205"/>
      <c r="E1453" s="76">
        <v>0.8</v>
      </c>
      <c r="F1453" s="36" t="s">
        <v>581</v>
      </c>
      <c r="G1453" s="205" t="s">
        <v>1167</v>
      </c>
      <c r="H1453" s="205"/>
      <c r="I1453" s="206">
        <v>18.649999999999999</v>
      </c>
      <c r="J1453" s="206"/>
      <c r="K1453" s="207">
        <v>14.92</v>
      </c>
      <c r="L1453" s="207"/>
    </row>
    <row r="1454" spans="1:12" ht="21.4" customHeight="1">
      <c r="A1454" s="74"/>
      <c r="B1454" s="205" t="s">
        <v>1168</v>
      </c>
      <c r="C1454" s="205"/>
      <c r="D1454" s="205"/>
      <c r="E1454" s="76">
        <v>0.8</v>
      </c>
      <c r="F1454" s="36" t="s">
        <v>581</v>
      </c>
      <c r="G1454" s="205" t="s">
        <v>1169</v>
      </c>
      <c r="H1454" s="205"/>
      <c r="I1454" s="206">
        <v>14.24</v>
      </c>
      <c r="J1454" s="206"/>
      <c r="K1454" s="207">
        <v>11.39</v>
      </c>
      <c r="L1454" s="207"/>
    </row>
    <row r="1455" spans="1:12" ht="21.4" customHeight="1">
      <c r="A1455" s="74"/>
      <c r="B1455" s="205" t="s">
        <v>1639</v>
      </c>
      <c r="C1455" s="205"/>
      <c r="D1455" s="205"/>
      <c r="E1455" s="76">
        <v>1</v>
      </c>
      <c r="F1455" s="36" t="s">
        <v>581</v>
      </c>
      <c r="G1455" s="205" t="s">
        <v>1640</v>
      </c>
      <c r="H1455" s="205"/>
      <c r="I1455" s="206">
        <v>18.43</v>
      </c>
      <c r="J1455" s="206"/>
      <c r="K1455" s="207">
        <v>18.43</v>
      </c>
      <c r="L1455" s="207"/>
    </row>
    <row r="1456" spans="1:12" ht="30.6" customHeight="1">
      <c r="A1456" s="74"/>
      <c r="B1456" s="205" t="s">
        <v>1797</v>
      </c>
      <c r="C1456" s="205"/>
      <c r="D1456" s="205"/>
      <c r="E1456" s="76">
        <v>0.8</v>
      </c>
      <c r="F1456" s="36" t="s">
        <v>581</v>
      </c>
      <c r="G1456" s="205" t="s">
        <v>1798</v>
      </c>
      <c r="H1456" s="205"/>
      <c r="I1456" s="206">
        <v>14.18</v>
      </c>
      <c r="J1456" s="206"/>
      <c r="K1456" s="207">
        <v>11.34</v>
      </c>
      <c r="L1456" s="207"/>
    </row>
    <row r="1457" spans="1:12" ht="30.6" customHeight="1">
      <c r="A1457" s="74"/>
      <c r="B1457" s="205" t="s">
        <v>1807</v>
      </c>
      <c r="C1457" s="205"/>
      <c r="D1457" s="205"/>
      <c r="E1457" s="76">
        <v>1</v>
      </c>
      <c r="F1457" s="36" t="s">
        <v>56</v>
      </c>
      <c r="G1457" s="205" t="s">
        <v>1808</v>
      </c>
      <c r="H1457" s="205"/>
      <c r="I1457" s="206">
        <v>1012.67</v>
      </c>
      <c r="J1457" s="206"/>
      <c r="K1457" s="210">
        <v>1012.67</v>
      </c>
      <c r="L1457" s="210"/>
    </row>
    <row r="1458" spans="1:12" ht="15.4" customHeight="1">
      <c r="A1458" s="74"/>
      <c r="B1458" s="74"/>
      <c r="C1458" s="74"/>
      <c r="D1458" s="74"/>
      <c r="E1458" s="74"/>
      <c r="F1458" s="74"/>
      <c r="G1458" s="208" t="s">
        <v>725</v>
      </c>
      <c r="H1458" s="208"/>
      <c r="I1458" s="208"/>
      <c r="J1458" s="209">
        <v>1068.75</v>
      </c>
      <c r="K1458" s="209"/>
      <c r="L1458" s="209"/>
    </row>
    <row r="1459" spans="1:12" ht="22.15" customHeight="1">
      <c r="A1459" s="205" t="s">
        <v>1809</v>
      </c>
      <c r="B1459" s="205"/>
      <c r="C1459" s="36" t="s">
        <v>653</v>
      </c>
      <c r="D1459" s="35" t="s">
        <v>86</v>
      </c>
      <c r="E1459" s="211" t="s">
        <v>654</v>
      </c>
      <c r="F1459" s="211"/>
      <c r="G1459" s="211"/>
      <c r="H1459" s="211"/>
      <c r="I1459" s="211"/>
      <c r="J1459" s="211"/>
      <c r="K1459" s="75"/>
      <c r="L1459" s="75"/>
    </row>
    <row r="1460" spans="1:12" ht="21.4" customHeight="1">
      <c r="A1460" s="74"/>
      <c r="B1460" s="205" t="s">
        <v>1166</v>
      </c>
      <c r="C1460" s="205"/>
      <c r="D1460" s="205"/>
      <c r="E1460" s="76">
        <v>1</v>
      </c>
      <c r="F1460" s="36" t="s">
        <v>581</v>
      </c>
      <c r="G1460" s="205" t="s">
        <v>1167</v>
      </c>
      <c r="H1460" s="205"/>
      <c r="I1460" s="206">
        <v>18.649999999999999</v>
      </c>
      <c r="J1460" s="206"/>
      <c r="K1460" s="207">
        <v>18.649999999999999</v>
      </c>
      <c r="L1460" s="207"/>
    </row>
    <row r="1461" spans="1:12" ht="21.4" customHeight="1">
      <c r="A1461" s="74"/>
      <c r="B1461" s="205" t="s">
        <v>1168</v>
      </c>
      <c r="C1461" s="205"/>
      <c r="D1461" s="205"/>
      <c r="E1461" s="76">
        <v>1</v>
      </c>
      <c r="F1461" s="36" t="s">
        <v>581</v>
      </c>
      <c r="G1461" s="205" t="s">
        <v>1169</v>
      </c>
      <c r="H1461" s="205"/>
      <c r="I1461" s="206">
        <v>14.24</v>
      </c>
      <c r="J1461" s="206"/>
      <c r="K1461" s="207">
        <v>14.24</v>
      </c>
      <c r="L1461" s="207"/>
    </row>
    <row r="1462" spans="1:12" ht="21.4" customHeight="1">
      <c r="A1462" s="74"/>
      <c r="B1462" s="205" t="s">
        <v>1639</v>
      </c>
      <c r="C1462" s="205"/>
      <c r="D1462" s="205"/>
      <c r="E1462" s="76">
        <v>1.6</v>
      </c>
      <c r="F1462" s="36" t="s">
        <v>581</v>
      </c>
      <c r="G1462" s="205" t="s">
        <v>1640</v>
      </c>
      <c r="H1462" s="205"/>
      <c r="I1462" s="206">
        <v>18.43</v>
      </c>
      <c r="J1462" s="206"/>
      <c r="K1462" s="207">
        <v>29.49</v>
      </c>
      <c r="L1462" s="207"/>
    </row>
    <row r="1463" spans="1:12" ht="30.6" customHeight="1">
      <c r="A1463" s="74"/>
      <c r="B1463" s="205" t="s">
        <v>1797</v>
      </c>
      <c r="C1463" s="205"/>
      <c r="D1463" s="205"/>
      <c r="E1463" s="76">
        <v>1.2</v>
      </c>
      <c r="F1463" s="36" t="s">
        <v>581</v>
      </c>
      <c r="G1463" s="205" t="s">
        <v>1798</v>
      </c>
      <c r="H1463" s="205"/>
      <c r="I1463" s="206">
        <v>14.18</v>
      </c>
      <c r="J1463" s="206"/>
      <c r="K1463" s="207">
        <v>17.02</v>
      </c>
      <c r="L1463" s="207"/>
    </row>
    <row r="1464" spans="1:12" ht="30.6" customHeight="1">
      <c r="A1464" s="74"/>
      <c r="B1464" s="205" t="s">
        <v>1810</v>
      </c>
      <c r="C1464" s="205"/>
      <c r="D1464" s="205"/>
      <c r="E1464" s="76">
        <v>1</v>
      </c>
      <c r="F1464" s="36" t="s">
        <v>56</v>
      </c>
      <c r="G1464" s="205" t="s">
        <v>1811</v>
      </c>
      <c r="H1464" s="205"/>
      <c r="I1464" s="206">
        <v>3464.67</v>
      </c>
      <c r="J1464" s="206"/>
      <c r="K1464" s="210">
        <v>3464.67</v>
      </c>
      <c r="L1464" s="210"/>
    </row>
    <row r="1465" spans="1:12" ht="15.4" customHeight="1">
      <c r="A1465" s="74"/>
      <c r="B1465" s="74"/>
      <c r="C1465" s="74"/>
      <c r="D1465" s="74"/>
      <c r="E1465" s="74"/>
      <c r="F1465" s="74"/>
      <c r="G1465" s="208" t="s">
        <v>725</v>
      </c>
      <c r="H1465" s="208"/>
      <c r="I1465" s="208"/>
      <c r="J1465" s="209">
        <v>3544.07</v>
      </c>
      <c r="K1465" s="209"/>
      <c r="L1465" s="209"/>
    </row>
    <row r="1466" spans="1:12" ht="15.4" customHeight="1">
      <c r="A1466" s="205" t="s">
        <v>1812</v>
      </c>
      <c r="B1466" s="205"/>
      <c r="C1466" s="36" t="s">
        <v>656</v>
      </c>
      <c r="D1466" s="35" t="s">
        <v>86</v>
      </c>
      <c r="E1466" s="211" t="s">
        <v>657</v>
      </c>
      <c r="F1466" s="211"/>
      <c r="G1466" s="211"/>
      <c r="H1466" s="211"/>
      <c r="I1466" s="211"/>
      <c r="J1466" s="211"/>
      <c r="K1466" s="75"/>
      <c r="L1466" s="75"/>
    </row>
    <row r="1467" spans="1:12" ht="39.75" customHeight="1">
      <c r="A1467" s="74"/>
      <c r="B1467" s="205" t="s">
        <v>1813</v>
      </c>
      <c r="C1467" s="205"/>
      <c r="D1467" s="205"/>
      <c r="E1467" s="76">
        <v>1.3599999999999999E-2</v>
      </c>
      <c r="F1467" s="36" t="s">
        <v>56</v>
      </c>
      <c r="G1467" s="205" t="s">
        <v>1814</v>
      </c>
      <c r="H1467" s="205"/>
      <c r="I1467" s="206">
        <v>14.88</v>
      </c>
      <c r="J1467" s="206"/>
      <c r="K1467" s="207">
        <v>0.2</v>
      </c>
      <c r="L1467" s="207"/>
    </row>
    <row r="1468" spans="1:12" ht="21.4" customHeight="1">
      <c r="A1468" s="74"/>
      <c r="B1468" s="205" t="s">
        <v>1815</v>
      </c>
      <c r="C1468" s="205"/>
      <c r="D1468" s="205"/>
      <c r="E1468" s="76">
        <v>1.4</v>
      </c>
      <c r="F1468" s="36" t="s">
        <v>86</v>
      </c>
      <c r="G1468" s="205" t="s">
        <v>1816</v>
      </c>
      <c r="H1468" s="205"/>
      <c r="I1468" s="206">
        <v>16.48</v>
      </c>
      <c r="J1468" s="206"/>
      <c r="K1468" s="207">
        <v>23.07</v>
      </c>
      <c r="L1468" s="207"/>
    </row>
    <row r="1469" spans="1:12" ht="21.4" customHeight="1">
      <c r="A1469" s="74"/>
      <c r="B1469" s="205" t="s">
        <v>1817</v>
      </c>
      <c r="C1469" s="205"/>
      <c r="D1469" s="205"/>
      <c r="E1469" s="76">
        <v>7.8E-2</v>
      </c>
      <c r="F1469" s="36" t="s">
        <v>581</v>
      </c>
      <c r="G1469" s="205" t="s">
        <v>1818</v>
      </c>
      <c r="H1469" s="205"/>
      <c r="I1469" s="206">
        <v>13.19</v>
      </c>
      <c r="J1469" s="206"/>
      <c r="K1469" s="207">
        <v>1.03</v>
      </c>
      <c r="L1469" s="207"/>
    </row>
    <row r="1470" spans="1:12" ht="21.4" customHeight="1">
      <c r="A1470" s="74"/>
      <c r="B1470" s="205" t="s">
        <v>721</v>
      </c>
      <c r="C1470" s="205"/>
      <c r="D1470" s="205"/>
      <c r="E1470" s="76">
        <v>7.8E-2</v>
      </c>
      <c r="F1470" s="36" t="s">
        <v>581</v>
      </c>
      <c r="G1470" s="205" t="s">
        <v>722</v>
      </c>
      <c r="H1470" s="205"/>
      <c r="I1470" s="206">
        <v>12.1</v>
      </c>
      <c r="J1470" s="206"/>
      <c r="K1470" s="210">
        <v>0.94</v>
      </c>
      <c r="L1470" s="210"/>
    </row>
    <row r="1471" spans="1:12" ht="15.4" customHeight="1">
      <c r="A1471" s="74"/>
      <c r="B1471" s="74"/>
      <c r="C1471" s="74"/>
      <c r="D1471" s="74"/>
      <c r="E1471" s="74"/>
      <c r="F1471" s="74"/>
      <c r="G1471" s="208" t="s">
        <v>725</v>
      </c>
      <c r="H1471" s="208"/>
      <c r="I1471" s="208"/>
      <c r="J1471" s="209">
        <v>25.24</v>
      </c>
      <c r="K1471" s="209"/>
      <c r="L1471" s="209"/>
    </row>
    <row r="1472" spans="1:12" ht="15.4" customHeight="1">
      <c r="A1472" s="205" t="s">
        <v>1819</v>
      </c>
      <c r="B1472" s="205"/>
      <c r="C1472" s="36" t="s">
        <v>659</v>
      </c>
      <c r="D1472" s="35" t="s">
        <v>86</v>
      </c>
      <c r="E1472" s="211" t="s">
        <v>660</v>
      </c>
      <c r="F1472" s="211"/>
      <c r="G1472" s="211"/>
      <c r="H1472" s="211"/>
      <c r="I1472" s="211"/>
      <c r="J1472" s="211"/>
      <c r="K1472" s="75"/>
      <c r="L1472" s="75"/>
    </row>
    <row r="1473" spans="1:12" ht="39.75" customHeight="1">
      <c r="A1473" s="74"/>
      <c r="B1473" s="205" t="s">
        <v>1813</v>
      </c>
      <c r="C1473" s="205"/>
      <c r="D1473" s="205"/>
      <c r="E1473" s="76">
        <v>1.9E-2</v>
      </c>
      <c r="F1473" s="36" t="s">
        <v>56</v>
      </c>
      <c r="G1473" s="205" t="s">
        <v>1814</v>
      </c>
      <c r="H1473" s="205"/>
      <c r="I1473" s="206">
        <v>14.88</v>
      </c>
      <c r="J1473" s="206"/>
      <c r="K1473" s="207">
        <v>0.28000000000000003</v>
      </c>
      <c r="L1473" s="207"/>
    </row>
    <row r="1474" spans="1:12" ht="21.4" customHeight="1">
      <c r="A1474" s="74"/>
      <c r="B1474" s="205" t="s">
        <v>1820</v>
      </c>
      <c r="C1474" s="205"/>
      <c r="D1474" s="205"/>
      <c r="E1474" s="76">
        <v>1.4</v>
      </c>
      <c r="F1474" s="36" t="s">
        <v>86</v>
      </c>
      <c r="G1474" s="205" t="s">
        <v>1821</v>
      </c>
      <c r="H1474" s="205"/>
      <c r="I1474" s="206">
        <v>35.450000000000003</v>
      </c>
      <c r="J1474" s="206"/>
      <c r="K1474" s="207">
        <v>49.63</v>
      </c>
      <c r="L1474" s="207"/>
    </row>
    <row r="1475" spans="1:12" ht="21.4" customHeight="1">
      <c r="A1475" s="74"/>
      <c r="B1475" s="205" t="s">
        <v>1817</v>
      </c>
      <c r="C1475" s="205"/>
      <c r="D1475" s="205"/>
      <c r="E1475" s="76">
        <v>9.5000000000000001E-2</v>
      </c>
      <c r="F1475" s="36" t="s">
        <v>581</v>
      </c>
      <c r="G1475" s="205" t="s">
        <v>1818</v>
      </c>
      <c r="H1475" s="205"/>
      <c r="I1475" s="206">
        <v>13.19</v>
      </c>
      <c r="J1475" s="206"/>
      <c r="K1475" s="207">
        <v>1.25</v>
      </c>
      <c r="L1475" s="207"/>
    </row>
    <row r="1476" spans="1:12" ht="21.4" customHeight="1">
      <c r="A1476" s="74"/>
      <c r="B1476" s="205" t="s">
        <v>721</v>
      </c>
      <c r="C1476" s="205"/>
      <c r="D1476" s="205"/>
      <c r="E1476" s="76">
        <v>9.5000000000000001E-2</v>
      </c>
      <c r="F1476" s="36" t="s">
        <v>581</v>
      </c>
      <c r="G1476" s="205" t="s">
        <v>722</v>
      </c>
      <c r="H1476" s="205"/>
      <c r="I1476" s="206">
        <v>12.1</v>
      </c>
      <c r="J1476" s="206"/>
      <c r="K1476" s="210">
        <v>1.1499999999999999</v>
      </c>
      <c r="L1476" s="210"/>
    </row>
    <row r="1477" spans="1:12" ht="15.4" customHeight="1">
      <c r="A1477" s="74"/>
      <c r="B1477" s="74"/>
      <c r="C1477" s="74"/>
      <c r="D1477" s="74"/>
      <c r="E1477" s="74"/>
      <c r="F1477" s="74"/>
      <c r="G1477" s="208" t="s">
        <v>725</v>
      </c>
      <c r="H1477" s="208"/>
      <c r="I1477" s="208"/>
      <c r="J1477" s="209">
        <v>52.31</v>
      </c>
      <c r="K1477" s="209"/>
      <c r="L1477" s="209"/>
    </row>
    <row r="1478" spans="1:12" ht="15.4" customHeight="1">
      <c r="A1478" s="205" t="s">
        <v>1822</v>
      </c>
      <c r="B1478" s="205"/>
      <c r="C1478" s="36" t="s">
        <v>662</v>
      </c>
      <c r="D1478" s="35" t="s">
        <v>86</v>
      </c>
      <c r="E1478" s="211" t="s">
        <v>663</v>
      </c>
      <c r="F1478" s="211"/>
      <c r="G1478" s="211"/>
      <c r="H1478" s="211"/>
      <c r="I1478" s="211"/>
      <c r="J1478" s="211"/>
      <c r="K1478" s="75"/>
      <c r="L1478" s="75"/>
    </row>
    <row r="1479" spans="1:12" ht="39.75" customHeight="1">
      <c r="A1479" s="74"/>
      <c r="B1479" s="205" t="s">
        <v>1813</v>
      </c>
      <c r="C1479" s="205"/>
      <c r="D1479" s="205"/>
      <c r="E1479" s="76">
        <v>2.171E-2</v>
      </c>
      <c r="F1479" s="36" t="s">
        <v>56</v>
      </c>
      <c r="G1479" s="205" t="s">
        <v>1814</v>
      </c>
      <c r="H1479" s="205"/>
      <c r="I1479" s="206">
        <v>14.88</v>
      </c>
      <c r="J1479" s="206"/>
      <c r="K1479" s="207">
        <v>0.32</v>
      </c>
      <c r="L1479" s="207"/>
    </row>
    <row r="1480" spans="1:12" ht="21.4" customHeight="1">
      <c r="A1480" s="74"/>
      <c r="B1480" s="205" t="s">
        <v>1823</v>
      </c>
      <c r="C1480" s="205"/>
      <c r="D1480" s="205"/>
      <c r="E1480" s="76">
        <v>1.4</v>
      </c>
      <c r="F1480" s="36" t="s">
        <v>86</v>
      </c>
      <c r="G1480" s="205" t="s">
        <v>1824</v>
      </c>
      <c r="H1480" s="205"/>
      <c r="I1480" s="206">
        <v>55.35</v>
      </c>
      <c r="J1480" s="206"/>
      <c r="K1480" s="207">
        <v>77.489999999999995</v>
      </c>
      <c r="L1480" s="207"/>
    </row>
    <row r="1481" spans="1:12" ht="21.4" customHeight="1">
      <c r="A1481" s="74"/>
      <c r="B1481" s="205" t="s">
        <v>1817</v>
      </c>
      <c r="C1481" s="205"/>
      <c r="D1481" s="205"/>
      <c r="E1481" s="76">
        <v>0.11269999999999999</v>
      </c>
      <c r="F1481" s="36" t="s">
        <v>581</v>
      </c>
      <c r="G1481" s="205" t="s">
        <v>1818</v>
      </c>
      <c r="H1481" s="205"/>
      <c r="I1481" s="206">
        <v>13.19</v>
      </c>
      <c r="J1481" s="206"/>
      <c r="K1481" s="207">
        <v>1.49</v>
      </c>
      <c r="L1481" s="207"/>
    </row>
    <row r="1482" spans="1:12" ht="21.4" customHeight="1">
      <c r="A1482" s="74"/>
      <c r="B1482" s="205" t="s">
        <v>721</v>
      </c>
      <c r="C1482" s="205"/>
      <c r="D1482" s="205"/>
      <c r="E1482" s="76">
        <v>0.11269999999999999</v>
      </c>
      <c r="F1482" s="36" t="s">
        <v>581</v>
      </c>
      <c r="G1482" s="205" t="s">
        <v>722</v>
      </c>
      <c r="H1482" s="205"/>
      <c r="I1482" s="206">
        <v>12.1</v>
      </c>
      <c r="J1482" s="206"/>
      <c r="K1482" s="210">
        <v>1.36</v>
      </c>
      <c r="L1482" s="210"/>
    </row>
    <row r="1483" spans="1:12" ht="15.4" customHeight="1">
      <c r="A1483" s="74"/>
      <c r="B1483" s="74"/>
      <c r="C1483" s="74"/>
      <c r="D1483" s="74"/>
      <c r="E1483" s="74"/>
      <c r="F1483" s="74"/>
      <c r="G1483" s="208" t="s">
        <v>725</v>
      </c>
      <c r="H1483" s="208"/>
      <c r="I1483" s="208"/>
      <c r="J1483" s="209">
        <v>80.66</v>
      </c>
      <c r="K1483" s="209"/>
      <c r="L1483" s="209"/>
    </row>
    <row r="1484" spans="1:12" ht="15.4" customHeight="1">
      <c r="A1484" s="205" t="s">
        <v>1825</v>
      </c>
      <c r="B1484" s="205"/>
      <c r="C1484" s="36" t="s">
        <v>665</v>
      </c>
      <c r="D1484" s="35" t="s">
        <v>86</v>
      </c>
      <c r="E1484" s="211" t="s">
        <v>666</v>
      </c>
      <c r="F1484" s="211"/>
      <c r="G1484" s="211"/>
      <c r="H1484" s="211"/>
      <c r="I1484" s="211"/>
      <c r="J1484" s="211"/>
      <c r="K1484" s="75"/>
      <c r="L1484" s="75"/>
    </row>
    <row r="1485" spans="1:12" ht="39.75" customHeight="1">
      <c r="A1485" s="74"/>
      <c r="B1485" s="205" t="s">
        <v>1813</v>
      </c>
      <c r="C1485" s="205"/>
      <c r="D1485" s="205"/>
      <c r="E1485" s="76">
        <v>3.2500000000000001E-2</v>
      </c>
      <c r="F1485" s="36" t="s">
        <v>56</v>
      </c>
      <c r="G1485" s="205" t="s">
        <v>1814</v>
      </c>
      <c r="H1485" s="205"/>
      <c r="I1485" s="206">
        <v>14.88</v>
      </c>
      <c r="J1485" s="206"/>
      <c r="K1485" s="207">
        <v>0.48</v>
      </c>
      <c r="L1485" s="207"/>
    </row>
    <row r="1486" spans="1:12" ht="21.4" customHeight="1">
      <c r="A1486" s="74"/>
      <c r="B1486" s="205" t="s">
        <v>1826</v>
      </c>
      <c r="C1486" s="205"/>
      <c r="D1486" s="205"/>
      <c r="E1486" s="76">
        <v>1.4</v>
      </c>
      <c r="F1486" s="36" t="s">
        <v>86</v>
      </c>
      <c r="G1486" s="205" t="s">
        <v>1827</v>
      </c>
      <c r="H1486" s="205"/>
      <c r="I1486" s="206">
        <v>152.04</v>
      </c>
      <c r="J1486" s="206"/>
      <c r="K1486" s="207">
        <v>212.86</v>
      </c>
      <c r="L1486" s="207"/>
    </row>
    <row r="1487" spans="1:12" ht="21.4" customHeight="1">
      <c r="A1487" s="74"/>
      <c r="B1487" s="205" t="s">
        <v>1817</v>
      </c>
      <c r="C1487" s="205"/>
      <c r="D1487" s="205"/>
      <c r="E1487" s="76">
        <v>0.14799999999999999</v>
      </c>
      <c r="F1487" s="36" t="s">
        <v>581</v>
      </c>
      <c r="G1487" s="205" t="s">
        <v>1818</v>
      </c>
      <c r="H1487" s="205"/>
      <c r="I1487" s="206">
        <v>13.19</v>
      </c>
      <c r="J1487" s="206"/>
      <c r="K1487" s="207">
        <v>1.95</v>
      </c>
      <c r="L1487" s="207"/>
    </row>
    <row r="1488" spans="1:12" ht="21.4" customHeight="1">
      <c r="A1488" s="74"/>
      <c r="B1488" s="205" t="s">
        <v>721</v>
      </c>
      <c r="C1488" s="205"/>
      <c r="D1488" s="205"/>
      <c r="E1488" s="76">
        <v>0.14799999999999999</v>
      </c>
      <c r="F1488" s="36" t="s">
        <v>581</v>
      </c>
      <c r="G1488" s="205" t="s">
        <v>722</v>
      </c>
      <c r="H1488" s="205"/>
      <c r="I1488" s="206">
        <v>12.1</v>
      </c>
      <c r="J1488" s="206"/>
      <c r="K1488" s="210">
        <v>1.79</v>
      </c>
      <c r="L1488" s="210"/>
    </row>
    <row r="1489" spans="1:12" ht="15.4" customHeight="1">
      <c r="A1489" s="74"/>
      <c r="B1489" s="74"/>
      <c r="C1489" s="74"/>
      <c r="D1489" s="74"/>
      <c r="E1489" s="74"/>
      <c r="F1489" s="74"/>
      <c r="G1489" s="208" t="s">
        <v>725</v>
      </c>
      <c r="H1489" s="208"/>
      <c r="I1489" s="208"/>
      <c r="J1489" s="209">
        <v>217.08</v>
      </c>
      <c r="K1489" s="209"/>
      <c r="L1489" s="209"/>
    </row>
    <row r="1490" spans="1:12" ht="24.4" customHeight="1">
      <c r="A1490" s="205" t="s">
        <v>1828</v>
      </c>
      <c r="B1490" s="205"/>
      <c r="C1490" s="36" t="s">
        <v>668</v>
      </c>
      <c r="D1490" s="35" t="s">
        <v>56</v>
      </c>
      <c r="E1490" s="211" t="s">
        <v>1829</v>
      </c>
      <c r="F1490" s="211"/>
      <c r="G1490" s="211"/>
      <c r="H1490" s="211"/>
      <c r="I1490" s="211"/>
      <c r="J1490" s="211"/>
      <c r="K1490" s="75"/>
      <c r="L1490" s="75"/>
    </row>
    <row r="1491" spans="1:12" ht="21.4" customHeight="1">
      <c r="A1491" s="74"/>
      <c r="B1491" s="205" t="s">
        <v>1639</v>
      </c>
      <c r="C1491" s="205"/>
      <c r="D1491" s="205"/>
      <c r="E1491" s="76">
        <v>0.55000000000000004</v>
      </c>
      <c r="F1491" s="36" t="s">
        <v>581</v>
      </c>
      <c r="G1491" s="205" t="s">
        <v>1640</v>
      </c>
      <c r="H1491" s="205"/>
      <c r="I1491" s="206">
        <v>18.43</v>
      </c>
      <c r="J1491" s="206"/>
      <c r="K1491" s="207">
        <v>10.14</v>
      </c>
      <c r="L1491" s="207"/>
    </row>
    <row r="1492" spans="1:12" ht="21.4" customHeight="1">
      <c r="A1492" s="74"/>
      <c r="B1492" s="205" t="s">
        <v>721</v>
      </c>
      <c r="C1492" s="205"/>
      <c r="D1492" s="205"/>
      <c r="E1492" s="76">
        <v>0.55000000000000004</v>
      </c>
      <c r="F1492" s="36" t="s">
        <v>581</v>
      </c>
      <c r="G1492" s="205" t="s">
        <v>722</v>
      </c>
      <c r="H1492" s="205"/>
      <c r="I1492" s="206">
        <v>12.1</v>
      </c>
      <c r="J1492" s="206"/>
      <c r="K1492" s="207">
        <v>6.66</v>
      </c>
      <c r="L1492" s="207"/>
    </row>
    <row r="1493" spans="1:12" ht="21.4" customHeight="1">
      <c r="A1493" s="74"/>
      <c r="B1493" s="205" t="s">
        <v>1830</v>
      </c>
      <c r="C1493" s="205"/>
      <c r="D1493" s="205"/>
      <c r="E1493" s="76">
        <v>1</v>
      </c>
      <c r="F1493" s="36" t="s">
        <v>56</v>
      </c>
      <c r="G1493" s="205" t="s">
        <v>1831</v>
      </c>
      <c r="H1493" s="205"/>
      <c r="I1493" s="206">
        <v>34.549999999999997</v>
      </c>
      <c r="J1493" s="206"/>
      <c r="K1493" s="210">
        <v>34.549999999999997</v>
      </c>
      <c r="L1493" s="210"/>
    </row>
    <row r="1494" spans="1:12" ht="15.4" customHeight="1">
      <c r="A1494" s="74"/>
      <c r="B1494" s="74"/>
      <c r="C1494" s="74"/>
      <c r="D1494" s="74"/>
      <c r="E1494" s="74"/>
      <c r="F1494" s="74"/>
      <c r="G1494" s="208" t="s">
        <v>696</v>
      </c>
      <c r="H1494" s="208"/>
      <c r="I1494" s="208"/>
      <c r="J1494" s="209">
        <v>51.35</v>
      </c>
      <c r="K1494" s="209"/>
      <c r="L1494" s="209"/>
    </row>
    <row r="1495" spans="1:12" ht="24.4" customHeight="1">
      <c r="A1495" s="205" t="s">
        <v>1832</v>
      </c>
      <c r="B1495" s="205"/>
      <c r="C1495" s="36" t="s">
        <v>671</v>
      </c>
      <c r="D1495" s="35" t="s">
        <v>56</v>
      </c>
      <c r="E1495" s="211" t="s">
        <v>672</v>
      </c>
      <c r="F1495" s="211"/>
      <c r="G1495" s="211"/>
      <c r="H1495" s="211"/>
      <c r="I1495" s="211"/>
      <c r="J1495" s="211"/>
      <c r="K1495" s="75"/>
      <c r="L1495" s="75"/>
    </row>
    <row r="1496" spans="1:12" ht="21.4" customHeight="1">
      <c r="A1496" s="74"/>
      <c r="B1496" s="205" t="s">
        <v>1639</v>
      </c>
      <c r="C1496" s="205"/>
      <c r="D1496" s="205"/>
      <c r="E1496" s="76">
        <v>0.5</v>
      </c>
      <c r="F1496" s="36" t="s">
        <v>581</v>
      </c>
      <c r="G1496" s="205" t="s">
        <v>1640</v>
      </c>
      <c r="H1496" s="205"/>
      <c r="I1496" s="206">
        <v>18.43</v>
      </c>
      <c r="J1496" s="206"/>
      <c r="K1496" s="207">
        <v>9.2200000000000006</v>
      </c>
      <c r="L1496" s="207"/>
    </row>
    <row r="1497" spans="1:12" ht="21.4" customHeight="1">
      <c r="A1497" s="74"/>
      <c r="B1497" s="205" t="s">
        <v>721</v>
      </c>
      <c r="C1497" s="205"/>
      <c r="D1497" s="205"/>
      <c r="E1497" s="76">
        <v>0.5</v>
      </c>
      <c r="F1497" s="36" t="s">
        <v>581</v>
      </c>
      <c r="G1497" s="205" t="s">
        <v>722</v>
      </c>
      <c r="H1497" s="205"/>
      <c r="I1497" s="206">
        <v>12.1</v>
      </c>
      <c r="J1497" s="206"/>
      <c r="K1497" s="207">
        <v>6.05</v>
      </c>
      <c r="L1497" s="207"/>
    </row>
    <row r="1498" spans="1:12" ht="21.4" customHeight="1">
      <c r="A1498" s="74"/>
      <c r="B1498" s="205" t="s">
        <v>1833</v>
      </c>
      <c r="C1498" s="205"/>
      <c r="D1498" s="205"/>
      <c r="E1498" s="76">
        <v>1</v>
      </c>
      <c r="F1498" s="36" t="s">
        <v>56</v>
      </c>
      <c r="G1498" s="205" t="s">
        <v>1834</v>
      </c>
      <c r="H1498" s="205"/>
      <c r="I1498" s="206">
        <v>14.7</v>
      </c>
      <c r="J1498" s="206"/>
      <c r="K1498" s="210">
        <v>14.7</v>
      </c>
      <c r="L1498" s="210"/>
    </row>
    <row r="1499" spans="1:12" ht="15.4" customHeight="1">
      <c r="A1499" s="74"/>
      <c r="B1499" s="74"/>
      <c r="C1499" s="74"/>
      <c r="D1499" s="74"/>
      <c r="E1499" s="74"/>
      <c r="F1499" s="74"/>
      <c r="G1499" s="208" t="s">
        <v>696</v>
      </c>
      <c r="H1499" s="208"/>
      <c r="I1499" s="208"/>
      <c r="J1499" s="209">
        <v>29.97</v>
      </c>
      <c r="K1499" s="209"/>
      <c r="L1499" s="209"/>
    </row>
    <row r="1500" spans="1:12" ht="22.15" customHeight="1">
      <c r="A1500" s="205" t="s">
        <v>1835</v>
      </c>
      <c r="B1500" s="205"/>
      <c r="C1500" s="36" t="s">
        <v>674</v>
      </c>
      <c r="D1500" s="35" t="s">
        <v>56</v>
      </c>
      <c r="E1500" s="211" t="s">
        <v>675</v>
      </c>
      <c r="F1500" s="211"/>
      <c r="G1500" s="211"/>
      <c r="H1500" s="211"/>
      <c r="I1500" s="211"/>
      <c r="J1500" s="211"/>
      <c r="K1500" s="75"/>
      <c r="L1500" s="75"/>
    </row>
    <row r="1501" spans="1:12" ht="21.4" customHeight="1">
      <c r="A1501" s="74"/>
      <c r="B1501" s="205" t="s">
        <v>1836</v>
      </c>
      <c r="C1501" s="205"/>
      <c r="D1501" s="205"/>
      <c r="E1501" s="76">
        <v>22.4145</v>
      </c>
      <c r="F1501" s="36" t="s">
        <v>56</v>
      </c>
      <c r="G1501" s="205" t="s">
        <v>1837</v>
      </c>
      <c r="H1501" s="205"/>
      <c r="I1501" s="206">
        <v>1.58</v>
      </c>
      <c r="J1501" s="206"/>
      <c r="K1501" s="207">
        <v>35.409999999999997</v>
      </c>
      <c r="L1501" s="207"/>
    </row>
    <row r="1502" spans="1:12" ht="67.5" customHeight="1">
      <c r="A1502" s="74"/>
      <c r="B1502" s="205" t="s">
        <v>766</v>
      </c>
      <c r="C1502" s="205"/>
      <c r="D1502" s="205"/>
      <c r="E1502" s="76">
        <v>8.6999999999999994E-3</v>
      </c>
      <c r="F1502" s="36" t="s">
        <v>728</v>
      </c>
      <c r="G1502" s="205" t="s">
        <v>767</v>
      </c>
      <c r="H1502" s="205"/>
      <c r="I1502" s="206">
        <v>94.53</v>
      </c>
      <c r="J1502" s="206"/>
      <c r="K1502" s="207">
        <v>0.82</v>
      </c>
      <c r="L1502" s="207"/>
    </row>
    <row r="1503" spans="1:12" ht="67.5" customHeight="1">
      <c r="A1503" s="74"/>
      <c r="B1503" s="205" t="s">
        <v>768</v>
      </c>
      <c r="C1503" s="205"/>
      <c r="D1503" s="205"/>
      <c r="E1503" s="76">
        <v>2.9399999999999999E-2</v>
      </c>
      <c r="F1503" s="36" t="s">
        <v>744</v>
      </c>
      <c r="G1503" s="205" t="s">
        <v>769</v>
      </c>
      <c r="H1503" s="205"/>
      <c r="I1503" s="206">
        <v>32.03</v>
      </c>
      <c r="J1503" s="206"/>
      <c r="K1503" s="207">
        <v>0.94</v>
      </c>
      <c r="L1503" s="207"/>
    </row>
    <row r="1504" spans="1:12" ht="39.75" customHeight="1">
      <c r="A1504" s="74"/>
      <c r="B1504" s="205" t="s">
        <v>1297</v>
      </c>
      <c r="C1504" s="205"/>
      <c r="D1504" s="205"/>
      <c r="E1504" s="76">
        <v>1.4E-3</v>
      </c>
      <c r="F1504" s="36" t="s">
        <v>99</v>
      </c>
      <c r="G1504" s="205" t="s">
        <v>1298</v>
      </c>
      <c r="H1504" s="205"/>
      <c r="I1504" s="206">
        <v>291.04000000000002</v>
      </c>
      <c r="J1504" s="206"/>
      <c r="K1504" s="207">
        <v>0.41</v>
      </c>
      <c r="L1504" s="207"/>
    </row>
    <row r="1505" spans="1:12" ht="21.4" customHeight="1">
      <c r="A1505" s="74"/>
      <c r="B1505" s="205" t="s">
        <v>748</v>
      </c>
      <c r="C1505" s="205"/>
      <c r="D1505" s="205"/>
      <c r="E1505" s="76">
        <v>4.2229999999999999</v>
      </c>
      <c r="F1505" s="36" t="s">
        <v>581</v>
      </c>
      <c r="G1505" s="205" t="s">
        <v>749</v>
      </c>
      <c r="H1505" s="205"/>
      <c r="I1505" s="206">
        <v>15.41</v>
      </c>
      <c r="J1505" s="206"/>
      <c r="K1505" s="207">
        <v>65.08</v>
      </c>
      <c r="L1505" s="207"/>
    </row>
    <row r="1506" spans="1:12" ht="21.4" customHeight="1">
      <c r="A1506" s="74"/>
      <c r="B1506" s="205" t="s">
        <v>721</v>
      </c>
      <c r="C1506" s="205"/>
      <c r="D1506" s="205"/>
      <c r="E1506" s="76">
        <v>4.2229999999999999</v>
      </c>
      <c r="F1506" s="36" t="s">
        <v>581</v>
      </c>
      <c r="G1506" s="205" t="s">
        <v>722</v>
      </c>
      <c r="H1506" s="205"/>
      <c r="I1506" s="206">
        <v>12.1</v>
      </c>
      <c r="J1506" s="206"/>
      <c r="K1506" s="207">
        <v>51.1</v>
      </c>
      <c r="L1506" s="207"/>
    </row>
    <row r="1507" spans="1:12" ht="39.75" customHeight="1">
      <c r="A1507" s="74"/>
      <c r="B1507" s="205" t="s">
        <v>1838</v>
      </c>
      <c r="C1507" s="205"/>
      <c r="D1507" s="205"/>
      <c r="E1507" s="76">
        <v>0.81</v>
      </c>
      <c r="F1507" s="36" t="s">
        <v>117</v>
      </c>
      <c r="G1507" s="205" t="s">
        <v>1839</v>
      </c>
      <c r="H1507" s="205"/>
      <c r="I1507" s="206">
        <v>3.58</v>
      </c>
      <c r="J1507" s="206"/>
      <c r="K1507" s="207">
        <v>2.9</v>
      </c>
      <c r="L1507" s="207"/>
    </row>
    <row r="1508" spans="1:12" ht="39.75" customHeight="1">
      <c r="A1508" s="74"/>
      <c r="B1508" s="205" t="s">
        <v>929</v>
      </c>
      <c r="C1508" s="205"/>
      <c r="D1508" s="205"/>
      <c r="E1508" s="76">
        <v>7.4399999999999994E-2</v>
      </c>
      <c r="F1508" s="36" t="s">
        <v>99</v>
      </c>
      <c r="G1508" s="205" t="s">
        <v>930</v>
      </c>
      <c r="H1508" s="205"/>
      <c r="I1508" s="206">
        <v>288.27999999999997</v>
      </c>
      <c r="J1508" s="206"/>
      <c r="K1508" s="207">
        <v>21.45</v>
      </c>
      <c r="L1508" s="207"/>
    </row>
    <row r="1509" spans="1:12" ht="30.6" customHeight="1">
      <c r="A1509" s="74"/>
      <c r="B1509" s="205" t="s">
        <v>1840</v>
      </c>
      <c r="C1509" s="205"/>
      <c r="D1509" s="205"/>
      <c r="E1509" s="76">
        <v>7.2800000000000004E-2</v>
      </c>
      <c r="F1509" s="36" t="s">
        <v>99</v>
      </c>
      <c r="G1509" s="205" t="s">
        <v>1841</v>
      </c>
      <c r="H1509" s="205"/>
      <c r="I1509" s="206">
        <v>425.36</v>
      </c>
      <c r="J1509" s="206"/>
      <c r="K1509" s="207">
        <v>30.97</v>
      </c>
      <c r="L1509" s="207"/>
    </row>
    <row r="1510" spans="1:12" ht="39.75" customHeight="1">
      <c r="A1510" s="74"/>
      <c r="B1510" s="205" t="s">
        <v>1842</v>
      </c>
      <c r="C1510" s="205"/>
      <c r="D1510" s="205"/>
      <c r="E1510" s="76">
        <v>4.48E-2</v>
      </c>
      <c r="F1510" s="36" t="s">
        <v>99</v>
      </c>
      <c r="G1510" s="205" t="s">
        <v>1843</v>
      </c>
      <c r="H1510" s="205"/>
      <c r="I1510" s="206">
        <v>1456.54</v>
      </c>
      <c r="J1510" s="206"/>
      <c r="K1510" s="207">
        <v>65.25</v>
      </c>
      <c r="L1510" s="207"/>
    </row>
    <row r="1511" spans="1:12" ht="58.35" customHeight="1">
      <c r="A1511" s="74"/>
      <c r="B1511" s="205" t="s">
        <v>1844</v>
      </c>
      <c r="C1511" s="205"/>
      <c r="D1511" s="205"/>
      <c r="E1511" s="76">
        <v>1</v>
      </c>
      <c r="F1511" s="36" t="s">
        <v>56</v>
      </c>
      <c r="G1511" s="205" t="s">
        <v>1845</v>
      </c>
      <c r="H1511" s="205"/>
      <c r="I1511" s="206">
        <v>436.24</v>
      </c>
      <c r="J1511" s="206"/>
      <c r="K1511" s="210">
        <v>436.24</v>
      </c>
      <c r="L1511" s="210"/>
    </row>
    <row r="1512" spans="1:12" ht="15.4" customHeight="1">
      <c r="A1512" s="74"/>
      <c r="B1512" s="74"/>
      <c r="C1512" s="74"/>
      <c r="D1512" s="74"/>
      <c r="E1512" s="74"/>
      <c r="F1512" s="74"/>
      <c r="G1512" s="208" t="s">
        <v>696</v>
      </c>
      <c r="H1512" s="208"/>
      <c r="I1512" s="208"/>
      <c r="J1512" s="209">
        <v>710.57</v>
      </c>
      <c r="K1512" s="209"/>
      <c r="L1512" s="209"/>
    </row>
    <row r="1513" spans="1:12" ht="22.15" customHeight="1">
      <c r="A1513" s="205" t="s">
        <v>1846</v>
      </c>
      <c r="B1513" s="205"/>
      <c r="C1513" s="36" t="s">
        <v>677</v>
      </c>
      <c r="D1513" s="35" t="s">
        <v>99</v>
      </c>
      <c r="E1513" s="211" t="s">
        <v>678</v>
      </c>
      <c r="F1513" s="211"/>
      <c r="G1513" s="211"/>
      <c r="H1513" s="211"/>
      <c r="I1513" s="211"/>
      <c r="J1513" s="211"/>
      <c r="K1513" s="75"/>
      <c r="L1513" s="75"/>
    </row>
    <row r="1514" spans="1:12" ht="21.4" customHeight="1">
      <c r="A1514" s="74"/>
      <c r="B1514" s="205" t="s">
        <v>721</v>
      </c>
      <c r="C1514" s="205"/>
      <c r="D1514" s="205"/>
      <c r="E1514" s="76">
        <v>3.956</v>
      </c>
      <c r="F1514" s="36" t="s">
        <v>581</v>
      </c>
      <c r="G1514" s="205" t="s">
        <v>722</v>
      </c>
      <c r="H1514" s="205"/>
      <c r="I1514" s="206">
        <v>12.1</v>
      </c>
      <c r="J1514" s="206"/>
      <c r="K1514" s="210">
        <v>47.87</v>
      </c>
      <c r="L1514" s="210"/>
    </row>
    <row r="1515" spans="1:12" ht="15.4" customHeight="1">
      <c r="A1515" s="74"/>
      <c r="B1515" s="74"/>
      <c r="C1515" s="74"/>
      <c r="D1515" s="74"/>
      <c r="E1515" s="74"/>
      <c r="F1515" s="74"/>
      <c r="G1515" s="208" t="s">
        <v>750</v>
      </c>
      <c r="H1515" s="208"/>
      <c r="I1515" s="208"/>
      <c r="J1515" s="209">
        <v>47.87</v>
      </c>
      <c r="K1515" s="209"/>
      <c r="L1515" s="209"/>
    </row>
    <row r="1516" spans="1:12" ht="22.15" customHeight="1">
      <c r="A1516" s="205" t="s">
        <v>1847</v>
      </c>
      <c r="B1516" s="205"/>
      <c r="C1516" s="36" t="s">
        <v>680</v>
      </c>
      <c r="D1516" s="35" t="s">
        <v>99</v>
      </c>
      <c r="E1516" s="211" t="s">
        <v>681</v>
      </c>
      <c r="F1516" s="211"/>
      <c r="G1516" s="211"/>
      <c r="H1516" s="211"/>
      <c r="I1516" s="211"/>
      <c r="J1516" s="211"/>
      <c r="K1516" s="75"/>
      <c r="L1516" s="75"/>
    </row>
    <row r="1517" spans="1:12" ht="30.6" customHeight="1">
      <c r="A1517" s="74"/>
      <c r="B1517" s="205" t="s">
        <v>804</v>
      </c>
      <c r="C1517" s="205"/>
      <c r="D1517" s="205"/>
      <c r="E1517" s="76">
        <v>1.2</v>
      </c>
      <c r="F1517" s="36" t="s">
        <v>99</v>
      </c>
      <c r="G1517" s="205" t="s">
        <v>805</v>
      </c>
      <c r="H1517" s="205"/>
      <c r="I1517" s="206">
        <v>63.28</v>
      </c>
      <c r="J1517" s="206"/>
      <c r="K1517" s="207">
        <v>75.94</v>
      </c>
      <c r="L1517" s="207"/>
    </row>
    <row r="1518" spans="1:12" ht="21.4" customHeight="1">
      <c r="A1518" s="74"/>
      <c r="B1518" s="205" t="s">
        <v>721</v>
      </c>
      <c r="C1518" s="205"/>
      <c r="D1518" s="205"/>
      <c r="E1518" s="76">
        <v>1.3</v>
      </c>
      <c r="F1518" s="36" t="s">
        <v>581</v>
      </c>
      <c r="G1518" s="205" t="s">
        <v>722</v>
      </c>
      <c r="H1518" s="205"/>
      <c r="I1518" s="206">
        <v>12.1</v>
      </c>
      <c r="J1518" s="206"/>
      <c r="K1518" s="210">
        <v>15.73</v>
      </c>
      <c r="L1518" s="210"/>
    </row>
    <row r="1519" spans="1:12" ht="15.4" customHeight="1">
      <c r="A1519" s="74"/>
      <c r="B1519" s="74"/>
      <c r="C1519" s="74"/>
      <c r="D1519" s="74"/>
      <c r="E1519" s="74"/>
      <c r="F1519" s="74"/>
      <c r="G1519" s="208" t="s">
        <v>750</v>
      </c>
      <c r="H1519" s="208"/>
      <c r="I1519" s="208"/>
      <c r="J1519" s="209">
        <v>91.67</v>
      </c>
      <c r="K1519" s="209"/>
      <c r="L1519" s="209"/>
    </row>
    <row r="1520" spans="1:12" ht="15.4" customHeight="1">
      <c r="A1520" s="205" t="s">
        <v>1848</v>
      </c>
      <c r="B1520" s="205"/>
      <c r="C1520" s="36" t="s">
        <v>130</v>
      </c>
      <c r="D1520" s="35" t="s">
        <v>99</v>
      </c>
      <c r="E1520" s="211" t="s">
        <v>131</v>
      </c>
      <c r="F1520" s="211"/>
      <c r="G1520" s="211"/>
      <c r="H1520" s="211"/>
      <c r="I1520" s="211"/>
      <c r="J1520" s="211"/>
      <c r="K1520" s="75"/>
      <c r="L1520" s="75"/>
    </row>
    <row r="1521" spans="1:12" ht="21.4" customHeight="1">
      <c r="A1521" s="74"/>
      <c r="B1521" s="205" t="s">
        <v>721</v>
      </c>
      <c r="C1521" s="205"/>
      <c r="D1521" s="205"/>
      <c r="E1521" s="76">
        <v>2.3986000000000001</v>
      </c>
      <c r="F1521" s="36" t="s">
        <v>581</v>
      </c>
      <c r="G1521" s="205" t="s">
        <v>722</v>
      </c>
      <c r="H1521" s="205"/>
      <c r="I1521" s="206">
        <v>12.1</v>
      </c>
      <c r="J1521" s="206"/>
      <c r="K1521" s="210">
        <v>29.02</v>
      </c>
      <c r="L1521" s="210"/>
    </row>
    <row r="1522" spans="1:12" ht="15.4" customHeight="1">
      <c r="A1522" s="74"/>
      <c r="B1522" s="74"/>
      <c r="C1522" s="74"/>
      <c r="D1522" s="74"/>
      <c r="E1522" s="74"/>
      <c r="F1522" s="74"/>
      <c r="G1522" s="208" t="s">
        <v>750</v>
      </c>
      <c r="H1522" s="208"/>
      <c r="I1522" s="208"/>
      <c r="J1522" s="209">
        <v>29.02</v>
      </c>
      <c r="K1522" s="209"/>
      <c r="L1522" s="209"/>
    </row>
    <row r="1523" spans="1:12" ht="22.15" customHeight="1">
      <c r="A1523" s="205" t="s">
        <v>1849</v>
      </c>
      <c r="B1523" s="205"/>
      <c r="C1523" s="36" t="s">
        <v>133</v>
      </c>
      <c r="D1523" s="35" t="s">
        <v>99</v>
      </c>
      <c r="E1523" s="211" t="s">
        <v>134</v>
      </c>
      <c r="F1523" s="211"/>
      <c r="G1523" s="211"/>
      <c r="H1523" s="211"/>
      <c r="I1523" s="211"/>
      <c r="J1523" s="211"/>
      <c r="K1523" s="75"/>
      <c r="L1523" s="75"/>
    </row>
    <row r="1524" spans="1:12" ht="58.35" customHeight="1">
      <c r="A1524" s="74"/>
      <c r="B1524" s="205" t="s">
        <v>772</v>
      </c>
      <c r="C1524" s="205"/>
      <c r="D1524" s="205"/>
      <c r="E1524" s="76">
        <v>7.0000000000000001E-3</v>
      </c>
      <c r="F1524" s="36" t="s">
        <v>728</v>
      </c>
      <c r="G1524" s="205" t="s">
        <v>773</v>
      </c>
      <c r="H1524" s="205"/>
      <c r="I1524" s="206">
        <v>161.30000000000001</v>
      </c>
      <c r="J1524" s="206"/>
      <c r="K1524" s="207">
        <v>1.1299999999999999</v>
      </c>
      <c r="L1524" s="207"/>
    </row>
    <row r="1525" spans="1:12" ht="49.15" customHeight="1">
      <c r="A1525" s="74"/>
      <c r="B1525" s="205" t="s">
        <v>774</v>
      </c>
      <c r="C1525" s="205"/>
      <c r="D1525" s="205"/>
      <c r="E1525" s="76">
        <v>1.7999999999999999E-2</v>
      </c>
      <c r="F1525" s="36" t="s">
        <v>728</v>
      </c>
      <c r="G1525" s="205" t="s">
        <v>775</v>
      </c>
      <c r="H1525" s="205"/>
      <c r="I1525" s="206">
        <v>122.97</v>
      </c>
      <c r="J1525" s="206"/>
      <c r="K1525" s="207">
        <v>2.21</v>
      </c>
      <c r="L1525" s="207"/>
    </row>
    <row r="1526" spans="1:12" ht="21.4" customHeight="1">
      <c r="A1526" s="74"/>
      <c r="B1526" s="205" t="s">
        <v>721</v>
      </c>
      <c r="C1526" s="205"/>
      <c r="D1526" s="205"/>
      <c r="E1526" s="76">
        <v>1.7999999999999999E-2</v>
      </c>
      <c r="F1526" s="36" t="s">
        <v>581</v>
      </c>
      <c r="G1526" s="205" t="s">
        <v>722</v>
      </c>
      <c r="H1526" s="205"/>
      <c r="I1526" s="206">
        <v>12.1</v>
      </c>
      <c r="J1526" s="206"/>
      <c r="K1526" s="210">
        <v>0.22</v>
      </c>
      <c r="L1526" s="210"/>
    </row>
    <row r="1527" spans="1:12" ht="15.4" customHeight="1">
      <c r="A1527" s="74"/>
      <c r="B1527" s="74"/>
      <c r="C1527" s="74"/>
      <c r="D1527" s="74"/>
      <c r="E1527" s="74"/>
      <c r="F1527" s="74"/>
      <c r="G1527" s="208" t="s">
        <v>750</v>
      </c>
      <c r="H1527" s="208"/>
      <c r="I1527" s="208"/>
      <c r="J1527" s="209">
        <v>3.56</v>
      </c>
      <c r="K1527" s="209"/>
      <c r="L1527" s="209"/>
    </row>
    <row r="1528" spans="1:12" ht="25.15" customHeight="1">
      <c r="A1528" s="205" t="s">
        <v>1850</v>
      </c>
      <c r="B1528" s="205"/>
      <c r="C1528" s="36" t="s">
        <v>136</v>
      </c>
      <c r="D1528" s="35" t="s">
        <v>137</v>
      </c>
      <c r="E1528" s="211" t="s">
        <v>138</v>
      </c>
      <c r="F1528" s="211"/>
      <c r="G1528" s="211"/>
      <c r="H1528" s="211"/>
      <c r="I1528" s="211"/>
      <c r="J1528" s="211"/>
      <c r="K1528" s="75"/>
      <c r="L1528" s="75"/>
    </row>
    <row r="1529" spans="1:12" ht="58.35" customHeight="1">
      <c r="A1529" s="74"/>
      <c r="B1529" s="205" t="s">
        <v>777</v>
      </c>
      <c r="C1529" s="205"/>
      <c r="D1529" s="205"/>
      <c r="E1529" s="76">
        <v>1.042E-2</v>
      </c>
      <c r="F1529" s="36" t="s">
        <v>728</v>
      </c>
      <c r="G1529" s="205" t="s">
        <v>778</v>
      </c>
      <c r="H1529" s="205"/>
      <c r="I1529" s="206">
        <v>137.65</v>
      </c>
      <c r="J1529" s="206"/>
      <c r="K1529" s="207">
        <v>1.43</v>
      </c>
      <c r="L1529" s="207"/>
    </row>
    <row r="1530" spans="1:12" ht="58.35" customHeight="1">
      <c r="A1530" s="74"/>
      <c r="B1530" s="205" t="s">
        <v>779</v>
      </c>
      <c r="C1530" s="205"/>
      <c r="D1530" s="205"/>
      <c r="E1530" s="76">
        <v>2.5999999999999999E-3</v>
      </c>
      <c r="F1530" s="36" t="s">
        <v>744</v>
      </c>
      <c r="G1530" s="205" t="s">
        <v>780</v>
      </c>
      <c r="H1530" s="205"/>
      <c r="I1530" s="206">
        <v>26.86</v>
      </c>
      <c r="J1530" s="206"/>
      <c r="K1530" s="210">
        <v>7.0000000000000007E-2</v>
      </c>
      <c r="L1530" s="210"/>
    </row>
    <row r="1531" spans="1:12" ht="15.4" customHeight="1">
      <c r="A1531" s="74"/>
      <c r="B1531" s="74"/>
      <c r="C1531" s="74"/>
      <c r="D1531" s="74"/>
      <c r="E1531" s="74"/>
      <c r="F1531" s="74"/>
      <c r="G1531" s="208" t="s">
        <v>781</v>
      </c>
      <c r="H1531" s="208"/>
      <c r="I1531" s="208"/>
      <c r="J1531" s="209">
        <v>1.5</v>
      </c>
      <c r="K1531" s="209"/>
      <c r="L1531" s="209"/>
    </row>
    <row r="1532" spans="1:12" ht="22.15" customHeight="1">
      <c r="A1532" s="205" t="s">
        <v>1851</v>
      </c>
      <c r="B1532" s="205"/>
      <c r="C1532" s="36" t="s">
        <v>686</v>
      </c>
      <c r="D1532" s="35" t="s">
        <v>56</v>
      </c>
      <c r="E1532" s="211" t="s">
        <v>687</v>
      </c>
      <c r="F1532" s="211"/>
      <c r="G1532" s="211"/>
      <c r="H1532" s="211"/>
      <c r="I1532" s="211"/>
      <c r="J1532" s="211"/>
      <c r="K1532" s="75"/>
      <c r="L1532" s="75"/>
    </row>
    <row r="1533" spans="1:12" ht="21.4" customHeight="1">
      <c r="A1533" s="74"/>
      <c r="B1533" s="205" t="s">
        <v>1852</v>
      </c>
      <c r="C1533" s="205"/>
      <c r="D1533" s="205"/>
      <c r="E1533" s="76">
        <v>16</v>
      </c>
      <c r="F1533" s="36" t="s">
        <v>581</v>
      </c>
      <c r="G1533" s="205" t="s">
        <v>1853</v>
      </c>
      <c r="H1533" s="205"/>
      <c r="I1533" s="206">
        <v>65.25</v>
      </c>
      <c r="J1533" s="206"/>
      <c r="K1533" s="207">
        <v>1044</v>
      </c>
      <c r="L1533" s="207"/>
    </row>
    <row r="1534" spans="1:12" ht="21.4" customHeight="1">
      <c r="A1534" s="74"/>
      <c r="B1534" s="205" t="s">
        <v>1639</v>
      </c>
      <c r="C1534" s="205"/>
      <c r="D1534" s="205"/>
      <c r="E1534" s="76">
        <v>16</v>
      </c>
      <c r="F1534" s="36" t="s">
        <v>581</v>
      </c>
      <c r="G1534" s="205" t="s">
        <v>1640</v>
      </c>
      <c r="H1534" s="205"/>
      <c r="I1534" s="206">
        <v>18.43</v>
      </c>
      <c r="J1534" s="206"/>
      <c r="K1534" s="210">
        <v>294.88</v>
      </c>
      <c r="L1534" s="210"/>
    </row>
    <row r="1535" spans="1:12" ht="15.4" customHeight="1">
      <c r="A1535" s="74"/>
      <c r="B1535" s="74"/>
      <c r="C1535" s="74"/>
      <c r="D1535" s="74"/>
      <c r="E1535" s="74"/>
      <c r="F1535" s="74"/>
      <c r="G1535" s="208" t="s">
        <v>696</v>
      </c>
      <c r="H1535" s="208"/>
      <c r="I1535" s="208"/>
      <c r="J1535" s="209">
        <v>1338.88</v>
      </c>
      <c r="K1535" s="209"/>
      <c r="L1535" s="209"/>
    </row>
    <row r="1536" spans="1:12" ht="17.45" customHeight="1">
      <c r="A1536" s="212" t="s">
        <v>1854</v>
      </c>
      <c r="B1536" s="212"/>
      <c r="C1536" s="212"/>
      <c r="D1536" s="212"/>
      <c r="E1536" s="212"/>
      <c r="F1536" s="212"/>
      <c r="G1536" s="212"/>
      <c r="H1536" s="74"/>
      <c r="I1536" s="74"/>
      <c r="J1536" s="75"/>
      <c r="K1536" s="75"/>
      <c r="L1536" s="75"/>
    </row>
    <row r="1537" spans="1:12" ht="15.4" customHeight="1">
      <c r="A1537" s="205" t="s">
        <v>1855</v>
      </c>
      <c r="B1537" s="205"/>
      <c r="C1537" s="36" t="s">
        <v>1856</v>
      </c>
      <c r="D1537" s="35" t="s">
        <v>56</v>
      </c>
      <c r="E1537" s="211" t="s">
        <v>1857</v>
      </c>
      <c r="F1537" s="211"/>
      <c r="G1537" s="211"/>
      <c r="H1537" s="211"/>
      <c r="I1537" s="211"/>
      <c r="J1537" s="211"/>
      <c r="K1537" s="75"/>
      <c r="L1537" s="75"/>
    </row>
    <row r="1538" spans="1:12" ht="15.2" customHeight="1">
      <c r="A1538" s="74"/>
      <c r="B1538" s="74"/>
      <c r="C1538" s="74"/>
      <c r="D1538" s="74"/>
      <c r="E1538" s="74"/>
      <c r="F1538" s="74"/>
      <c r="G1538" s="205" t="s">
        <v>1858</v>
      </c>
      <c r="H1538" s="205"/>
      <c r="I1538" s="74"/>
      <c r="J1538" s="78"/>
      <c r="K1538" s="210">
        <f>SINTÉTICA!H253</f>
        <v>711714.97737599991</v>
      </c>
      <c r="L1538" s="210"/>
    </row>
    <row r="1539" spans="1:12" ht="15.4" customHeight="1">
      <c r="A1539" s="74"/>
      <c r="B1539" s="74"/>
      <c r="C1539" s="74"/>
      <c r="D1539" s="74"/>
      <c r="E1539" s="74"/>
      <c r="F1539" s="74"/>
      <c r="G1539" s="208" t="s">
        <v>1859</v>
      </c>
      <c r="H1539" s="208"/>
      <c r="I1539" s="208"/>
      <c r="J1539" s="209">
        <f>K1538</f>
        <v>711714.97737599991</v>
      </c>
      <c r="K1539" s="209"/>
      <c r="L1539" s="209"/>
    </row>
  </sheetData>
  <mergeCells count="5171">
    <mergeCell ref="G1347:I1347"/>
    <mergeCell ref="J1347:L1347"/>
    <mergeCell ref="B1345:D1345"/>
    <mergeCell ref="G1345:H1345"/>
    <mergeCell ref="I1345:J1345"/>
    <mergeCell ref="K1345:L1345"/>
    <mergeCell ref="B1346:D1346"/>
    <mergeCell ref="G1346:H1346"/>
    <mergeCell ref="I1346:J1346"/>
    <mergeCell ref="K1346:L1346"/>
    <mergeCell ref="B1343:D1343"/>
    <mergeCell ref="G1343:H1343"/>
    <mergeCell ref="I1343:J1343"/>
    <mergeCell ref="K1343:L1343"/>
    <mergeCell ref="B1344:D1344"/>
    <mergeCell ref="G1344:H1344"/>
    <mergeCell ref="I1344:J1344"/>
    <mergeCell ref="K1344:L1344"/>
    <mergeCell ref="B1341:D1341"/>
    <mergeCell ref="G1341:H1341"/>
    <mergeCell ref="I1341:J1341"/>
    <mergeCell ref="K1341:L1341"/>
    <mergeCell ref="B1342:D1342"/>
    <mergeCell ref="G1342:H1342"/>
    <mergeCell ref="I1342:J1342"/>
    <mergeCell ref="K1342:L1342"/>
    <mergeCell ref="G1338:I1338"/>
    <mergeCell ref="J1338:L1338"/>
    <mergeCell ref="A1339:B1339"/>
    <mergeCell ref="E1339:J1339"/>
    <mergeCell ref="B1340:D1340"/>
    <mergeCell ref="G1340:H1340"/>
    <mergeCell ref="I1340:J1340"/>
    <mergeCell ref="K1340:L1340"/>
    <mergeCell ref="B1336:D1336"/>
    <mergeCell ref="G1336:H1336"/>
    <mergeCell ref="I1336:J1336"/>
    <mergeCell ref="K1336:L1336"/>
    <mergeCell ref="B1337:D1337"/>
    <mergeCell ref="G1337:H1337"/>
    <mergeCell ref="I1337:J1337"/>
    <mergeCell ref="K1337:L1337"/>
    <mergeCell ref="G1323:I1323"/>
    <mergeCell ref="J1323:L1323"/>
    <mergeCell ref="A1334:B1334"/>
    <mergeCell ref="E1334:J1334"/>
    <mergeCell ref="B1335:D1335"/>
    <mergeCell ref="G1335:H1335"/>
    <mergeCell ref="I1335:J1335"/>
    <mergeCell ref="K1335:L1335"/>
    <mergeCell ref="I1322:J1322"/>
    <mergeCell ref="K1322:L1322"/>
    <mergeCell ref="A1319:B1319"/>
    <mergeCell ref="E1319:J1319"/>
    <mergeCell ref="B1320:D1320"/>
    <mergeCell ref="G1320:H1320"/>
    <mergeCell ref="B1321:D1321"/>
    <mergeCell ref="G1321:H1321"/>
    <mergeCell ref="B1322:D1322"/>
    <mergeCell ref="G1322:H1322"/>
    <mergeCell ref="G1318:I1318"/>
    <mergeCell ref="J1318:L1318"/>
    <mergeCell ref="I1320:J1320"/>
    <mergeCell ref="K1320:L1320"/>
    <mergeCell ref="I1321:J1321"/>
    <mergeCell ref="K1321:L1321"/>
    <mergeCell ref="B1316:D1316"/>
    <mergeCell ref="G1316:H1316"/>
    <mergeCell ref="I1316:J1316"/>
    <mergeCell ref="K1316:L1316"/>
    <mergeCell ref="B1317:D1317"/>
    <mergeCell ref="G1317:H1317"/>
    <mergeCell ref="I1317:J1317"/>
    <mergeCell ref="K1317:L1317"/>
    <mergeCell ref="B1314:D1314"/>
    <mergeCell ref="G1314:H1314"/>
    <mergeCell ref="I1314:J1314"/>
    <mergeCell ref="K1314:L1314"/>
    <mergeCell ref="B1315:D1315"/>
    <mergeCell ref="G1315:H1315"/>
    <mergeCell ref="I1315:J1315"/>
    <mergeCell ref="K1315:L1315"/>
    <mergeCell ref="G1311:I1311"/>
    <mergeCell ref="J1311:L1311"/>
    <mergeCell ref="A1312:B1312"/>
    <mergeCell ref="E1312:J1312"/>
    <mergeCell ref="B1313:D1313"/>
    <mergeCell ref="G1313:H1313"/>
    <mergeCell ref="I1313:J1313"/>
    <mergeCell ref="K1313:L1313"/>
    <mergeCell ref="K1309:L1309"/>
    <mergeCell ref="B1310:D1310"/>
    <mergeCell ref="G1310:H1310"/>
    <mergeCell ref="I1310:J1310"/>
    <mergeCell ref="K1310:L1310"/>
    <mergeCell ref="A1308:B1308"/>
    <mergeCell ref="E1308:J1308"/>
    <mergeCell ref="B1309:D1309"/>
    <mergeCell ref="G1309:H1309"/>
    <mergeCell ref="I1309:J1309"/>
    <mergeCell ref="B1306:D1306"/>
    <mergeCell ref="G1306:H1306"/>
    <mergeCell ref="I1306:J1306"/>
    <mergeCell ref="K1306:L1306"/>
    <mergeCell ref="G1307:I1307"/>
    <mergeCell ref="J1307:L1307"/>
    <mergeCell ref="G1303:I1303"/>
    <mergeCell ref="J1303:L1303"/>
    <mergeCell ref="B1305:D1305"/>
    <mergeCell ref="G1305:H1305"/>
    <mergeCell ref="I1305:J1305"/>
    <mergeCell ref="K1305:L1305"/>
    <mergeCell ref="A1304:B1304"/>
    <mergeCell ref="E1304:J1304"/>
    <mergeCell ref="B1326:D1326"/>
    <mergeCell ref="G1326:H1326"/>
    <mergeCell ref="I1326:J1326"/>
    <mergeCell ref="K1326:L1326"/>
    <mergeCell ref="B1327:D1327"/>
    <mergeCell ref="G1327:H1327"/>
    <mergeCell ref="I1327:J1327"/>
    <mergeCell ref="K1327:L1327"/>
    <mergeCell ref="B1328:D1328"/>
    <mergeCell ref="G1328:H1328"/>
    <mergeCell ref="I1328:J1328"/>
    <mergeCell ref="K1328:L1328"/>
    <mergeCell ref="A1:C1"/>
    <mergeCell ref="D1:L1"/>
    <mergeCell ref="A2:C2"/>
    <mergeCell ref="D2:L2"/>
    <mergeCell ref="A3:C3"/>
    <mergeCell ref="D3:L3"/>
    <mergeCell ref="A4:C4"/>
    <mergeCell ref="D4:L4"/>
    <mergeCell ref="A5:C5"/>
    <mergeCell ref="D5:J5"/>
    <mergeCell ref="K5:L5"/>
    <mergeCell ref="B6:C6"/>
    <mergeCell ref="E6:K6"/>
    <mergeCell ref="A8:G8"/>
    <mergeCell ref="B1260:D1260"/>
    <mergeCell ref="G1260:H1260"/>
    <mergeCell ref="I1260:J1260"/>
    <mergeCell ref="K1260:L1260"/>
    <mergeCell ref="A9:B9"/>
    <mergeCell ref="E9:J9"/>
    <mergeCell ref="B10:D10"/>
    <mergeCell ref="G10:H10"/>
    <mergeCell ref="I10:J10"/>
    <mergeCell ref="K10:L10"/>
    <mergeCell ref="B11:D11"/>
    <mergeCell ref="G11:H11"/>
    <mergeCell ref="I11:J11"/>
    <mergeCell ref="K11:L11"/>
    <mergeCell ref="G12:I12"/>
    <mergeCell ref="J12:L12"/>
    <mergeCell ref="A13:B13"/>
    <mergeCell ref="E13:J13"/>
    <mergeCell ref="B14:D14"/>
    <mergeCell ref="G14:H14"/>
    <mergeCell ref="I14:J14"/>
    <mergeCell ref="K14:L14"/>
    <mergeCell ref="B15:D15"/>
    <mergeCell ref="G15:H15"/>
    <mergeCell ref="I15:J15"/>
    <mergeCell ref="K15:L15"/>
    <mergeCell ref="B16:D16"/>
    <mergeCell ref="G16:H16"/>
    <mergeCell ref="I16:J16"/>
    <mergeCell ref="K16:L16"/>
    <mergeCell ref="B17:D17"/>
    <mergeCell ref="G17:H17"/>
    <mergeCell ref="I17:J17"/>
    <mergeCell ref="K17:L17"/>
    <mergeCell ref="B18:D18"/>
    <mergeCell ref="G18:H18"/>
    <mergeCell ref="I18:J18"/>
    <mergeCell ref="K18:L18"/>
    <mergeCell ref="G19:I19"/>
    <mergeCell ref="J19:L19"/>
    <mergeCell ref="A20:B20"/>
    <mergeCell ref="E20:J20"/>
    <mergeCell ref="B21:D21"/>
    <mergeCell ref="G21:H21"/>
    <mergeCell ref="I21:J21"/>
    <mergeCell ref="K21:L21"/>
    <mergeCell ref="B22:D22"/>
    <mergeCell ref="G22:H22"/>
    <mergeCell ref="I22:J22"/>
    <mergeCell ref="K22:L22"/>
    <mergeCell ref="B23:D23"/>
    <mergeCell ref="G23:H23"/>
    <mergeCell ref="I23:J23"/>
    <mergeCell ref="K23:L23"/>
    <mergeCell ref="B24:D24"/>
    <mergeCell ref="G24:H24"/>
    <mergeCell ref="I24:J24"/>
    <mergeCell ref="K24:L24"/>
    <mergeCell ref="G25:I25"/>
    <mergeCell ref="J25:L25"/>
    <mergeCell ref="A26:B26"/>
    <mergeCell ref="E26:J26"/>
    <mergeCell ref="B27:D27"/>
    <mergeCell ref="G27:H27"/>
    <mergeCell ref="I27:J27"/>
    <mergeCell ref="K27:L27"/>
    <mergeCell ref="B28:D28"/>
    <mergeCell ref="G28:H28"/>
    <mergeCell ref="I28:J28"/>
    <mergeCell ref="K28:L28"/>
    <mergeCell ref="B29:D29"/>
    <mergeCell ref="G29:H29"/>
    <mergeCell ref="I29:J29"/>
    <mergeCell ref="K29:L29"/>
    <mergeCell ref="B30:D30"/>
    <mergeCell ref="G30:H30"/>
    <mergeCell ref="I30:J30"/>
    <mergeCell ref="K30:L30"/>
    <mergeCell ref="G31:I31"/>
    <mergeCell ref="J31:L31"/>
    <mergeCell ref="A32:B32"/>
    <mergeCell ref="E32:J32"/>
    <mergeCell ref="B33:D33"/>
    <mergeCell ref="G33:H33"/>
    <mergeCell ref="I33:J33"/>
    <mergeCell ref="K33:L33"/>
    <mergeCell ref="B34:D34"/>
    <mergeCell ref="G34:H34"/>
    <mergeCell ref="I34:J34"/>
    <mergeCell ref="K34:L34"/>
    <mergeCell ref="B35:D35"/>
    <mergeCell ref="G35:H35"/>
    <mergeCell ref="I35:J35"/>
    <mergeCell ref="K35:L35"/>
    <mergeCell ref="B36:D36"/>
    <mergeCell ref="G36:H36"/>
    <mergeCell ref="I36:J36"/>
    <mergeCell ref="K36:L36"/>
    <mergeCell ref="G37:I37"/>
    <mergeCell ref="J37:L37"/>
    <mergeCell ref="A38:B38"/>
    <mergeCell ref="E38:J38"/>
    <mergeCell ref="B39:D39"/>
    <mergeCell ref="G39:H39"/>
    <mergeCell ref="I39:J39"/>
    <mergeCell ref="K39:L39"/>
    <mergeCell ref="B40:D40"/>
    <mergeCell ref="G40:H40"/>
    <mergeCell ref="I40:J40"/>
    <mergeCell ref="K40:L40"/>
    <mergeCell ref="B41:D41"/>
    <mergeCell ref="G41:H41"/>
    <mergeCell ref="I41:J41"/>
    <mergeCell ref="K41:L41"/>
    <mergeCell ref="B42:D42"/>
    <mergeCell ref="G42:H42"/>
    <mergeCell ref="I42:J42"/>
    <mergeCell ref="K42:L42"/>
    <mergeCell ref="G43:I43"/>
    <mergeCell ref="J43:L43"/>
    <mergeCell ref="A44:B44"/>
    <mergeCell ref="E44:J44"/>
    <mergeCell ref="B45:D45"/>
    <mergeCell ref="G45:H45"/>
    <mergeCell ref="I45:J45"/>
    <mergeCell ref="K45:L45"/>
    <mergeCell ref="B46:D46"/>
    <mergeCell ref="G46:H46"/>
    <mergeCell ref="I46:J46"/>
    <mergeCell ref="K46:L46"/>
    <mergeCell ref="G47:I47"/>
    <mergeCell ref="J47:L47"/>
    <mergeCell ref="A48:G48"/>
    <mergeCell ref="A49:B49"/>
    <mergeCell ref="E49:J49"/>
    <mergeCell ref="B50:D50"/>
    <mergeCell ref="G50:H50"/>
    <mergeCell ref="I50:J50"/>
    <mergeCell ref="K50:L50"/>
    <mergeCell ref="G51:I51"/>
    <mergeCell ref="J51:L51"/>
    <mergeCell ref="A52:B52"/>
    <mergeCell ref="E52:J52"/>
    <mergeCell ref="B53:D53"/>
    <mergeCell ref="G53:H53"/>
    <mergeCell ref="I53:J53"/>
    <mergeCell ref="K53:L53"/>
    <mergeCell ref="B54:D54"/>
    <mergeCell ref="G54:H54"/>
    <mergeCell ref="I54:J54"/>
    <mergeCell ref="K54:L54"/>
    <mergeCell ref="B55:D55"/>
    <mergeCell ref="G55:H55"/>
    <mergeCell ref="I55:J55"/>
    <mergeCell ref="K55:L55"/>
    <mergeCell ref="G56:I56"/>
    <mergeCell ref="J56:L56"/>
    <mergeCell ref="A57:B57"/>
    <mergeCell ref="E57:J57"/>
    <mergeCell ref="B58:D58"/>
    <mergeCell ref="G58:H58"/>
    <mergeCell ref="I58:J58"/>
    <mergeCell ref="K58:L58"/>
    <mergeCell ref="B59:D59"/>
    <mergeCell ref="G59:H59"/>
    <mergeCell ref="I59:J59"/>
    <mergeCell ref="K59:L59"/>
    <mergeCell ref="B60:D60"/>
    <mergeCell ref="G60:H60"/>
    <mergeCell ref="I60:J60"/>
    <mergeCell ref="K60:L60"/>
    <mergeCell ref="G61:I61"/>
    <mergeCell ref="J61:L61"/>
    <mergeCell ref="A62:B62"/>
    <mergeCell ref="E62:J62"/>
    <mergeCell ref="B63:D63"/>
    <mergeCell ref="G63:H63"/>
    <mergeCell ref="I63:J63"/>
    <mergeCell ref="K63:L63"/>
    <mergeCell ref="B64:D64"/>
    <mergeCell ref="G64:H64"/>
    <mergeCell ref="I64:J64"/>
    <mergeCell ref="K64:L64"/>
    <mergeCell ref="B65:D65"/>
    <mergeCell ref="G65:H65"/>
    <mergeCell ref="I65:J65"/>
    <mergeCell ref="K65:L65"/>
    <mergeCell ref="G66:I66"/>
    <mergeCell ref="J66:L66"/>
    <mergeCell ref="A67:B67"/>
    <mergeCell ref="E67:J67"/>
    <mergeCell ref="B68:D68"/>
    <mergeCell ref="G68:H68"/>
    <mergeCell ref="I68:J68"/>
    <mergeCell ref="K68:L68"/>
    <mergeCell ref="B69:D69"/>
    <mergeCell ref="G69:H69"/>
    <mergeCell ref="I69:J69"/>
    <mergeCell ref="K69:L69"/>
    <mergeCell ref="G70:I70"/>
    <mergeCell ref="J70:L70"/>
    <mergeCell ref="A71:B71"/>
    <mergeCell ref="E71:J71"/>
    <mergeCell ref="B72:D72"/>
    <mergeCell ref="G72:H72"/>
    <mergeCell ref="I72:J72"/>
    <mergeCell ref="K72:L72"/>
    <mergeCell ref="B73:D73"/>
    <mergeCell ref="G73:H73"/>
    <mergeCell ref="I73:J73"/>
    <mergeCell ref="K73:L73"/>
    <mergeCell ref="B74:D74"/>
    <mergeCell ref="G74:H74"/>
    <mergeCell ref="I74:J74"/>
    <mergeCell ref="K74:L74"/>
    <mergeCell ref="B75:D75"/>
    <mergeCell ref="G75:H75"/>
    <mergeCell ref="I75:J75"/>
    <mergeCell ref="K75:L75"/>
    <mergeCell ref="B76:D76"/>
    <mergeCell ref="G76:H76"/>
    <mergeCell ref="I76:J76"/>
    <mergeCell ref="K76:L76"/>
    <mergeCell ref="G77:I77"/>
    <mergeCell ref="J77:L77"/>
    <mergeCell ref="A78:B78"/>
    <mergeCell ref="E78:J78"/>
    <mergeCell ref="B79:D79"/>
    <mergeCell ref="G79:H79"/>
    <mergeCell ref="I79:J79"/>
    <mergeCell ref="K79:L79"/>
    <mergeCell ref="G80:I80"/>
    <mergeCell ref="J80:L80"/>
    <mergeCell ref="A81:B81"/>
    <mergeCell ref="E81:J81"/>
    <mergeCell ref="B82:D82"/>
    <mergeCell ref="G82:H82"/>
    <mergeCell ref="I82:J82"/>
    <mergeCell ref="K82:L82"/>
    <mergeCell ref="G83:I83"/>
    <mergeCell ref="J83:L83"/>
    <mergeCell ref="A84:B84"/>
    <mergeCell ref="E84:J84"/>
    <mergeCell ref="B85:D85"/>
    <mergeCell ref="G85:H85"/>
    <mergeCell ref="I85:J85"/>
    <mergeCell ref="K85:L85"/>
    <mergeCell ref="B86:D86"/>
    <mergeCell ref="G86:H86"/>
    <mergeCell ref="I86:J86"/>
    <mergeCell ref="K86:L86"/>
    <mergeCell ref="B87:D87"/>
    <mergeCell ref="G87:H87"/>
    <mergeCell ref="I87:J87"/>
    <mergeCell ref="K87:L87"/>
    <mergeCell ref="B88:D88"/>
    <mergeCell ref="G88:H88"/>
    <mergeCell ref="I88:J88"/>
    <mergeCell ref="K88:L88"/>
    <mergeCell ref="B89:D89"/>
    <mergeCell ref="G89:H89"/>
    <mergeCell ref="I89:J89"/>
    <mergeCell ref="K89:L89"/>
    <mergeCell ref="G90:I90"/>
    <mergeCell ref="J90:L90"/>
    <mergeCell ref="A91:B91"/>
    <mergeCell ref="E91:J91"/>
    <mergeCell ref="B92:D92"/>
    <mergeCell ref="G92:H92"/>
    <mergeCell ref="I92:J92"/>
    <mergeCell ref="K92:L92"/>
    <mergeCell ref="B93:D93"/>
    <mergeCell ref="G93:H93"/>
    <mergeCell ref="I93:J93"/>
    <mergeCell ref="K93:L93"/>
    <mergeCell ref="B94:D94"/>
    <mergeCell ref="G94:H94"/>
    <mergeCell ref="I94:J94"/>
    <mergeCell ref="K94:L94"/>
    <mergeCell ref="B95:D95"/>
    <mergeCell ref="G95:H95"/>
    <mergeCell ref="I95:J95"/>
    <mergeCell ref="K95:L95"/>
    <mergeCell ref="B96:D96"/>
    <mergeCell ref="G96:H96"/>
    <mergeCell ref="I96:J96"/>
    <mergeCell ref="K96:L96"/>
    <mergeCell ref="G97:I97"/>
    <mergeCell ref="J97:L97"/>
    <mergeCell ref="A98:B98"/>
    <mergeCell ref="E98:J98"/>
    <mergeCell ref="B99:D99"/>
    <mergeCell ref="G99:H99"/>
    <mergeCell ref="I99:J99"/>
    <mergeCell ref="K99:L99"/>
    <mergeCell ref="B100:D100"/>
    <mergeCell ref="G100:H100"/>
    <mergeCell ref="I100:J100"/>
    <mergeCell ref="K100:L100"/>
    <mergeCell ref="G101:I101"/>
    <mergeCell ref="J101:L101"/>
    <mergeCell ref="A102:B102"/>
    <mergeCell ref="E102:J102"/>
    <mergeCell ref="B103:D103"/>
    <mergeCell ref="G103:H103"/>
    <mergeCell ref="I103:J103"/>
    <mergeCell ref="K103:L103"/>
    <mergeCell ref="B104:D104"/>
    <mergeCell ref="G104:H104"/>
    <mergeCell ref="I104:J104"/>
    <mergeCell ref="K104:L104"/>
    <mergeCell ref="G105:I105"/>
    <mergeCell ref="J105:L105"/>
    <mergeCell ref="A106:G106"/>
    <mergeCell ref="A107:B107"/>
    <mergeCell ref="E107:J107"/>
    <mergeCell ref="B108:D108"/>
    <mergeCell ref="G108:H108"/>
    <mergeCell ref="I108:J108"/>
    <mergeCell ref="K108:L108"/>
    <mergeCell ref="G109:I109"/>
    <mergeCell ref="J109:L109"/>
    <mergeCell ref="A110:B110"/>
    <mergeCell ref="E110:J110"/>
    <mergeCell ref="B111:D111"/>
    <mergeCell ref="G111:H111"/>
    <mergeCell ref="I111:J111"/>
    <mergeCell ref="K111:L111"/>
    <mergeCell ref="B112:D112"/>
    <mergeCell ref="G112:H112"/>
    <mergeCell ref="I112:J112"/>
    <mergeCell ref="K112:L112"/>
    <mergeCell ref="B113:D113"/>
    <mergeCell ref="G113:H113"/>
    <mergeCell ref="I113:J113"/>
    <mergeCell ref="K113:L113"/>
    <mergeCell ref="B114:D114"/>
    <mergeCell ref="G114:H114"/>
    <mergeCell ref="I114:J114"/>
    <mergeCell ref="K114:L114"/>
    <mergeCell ref="G115:I115"/>
    <mergeCell ref="J115:L115"/>
    <mergeCell ref="A116:B116"/>
    <mergeCell ref="E116:J116"/>
    <mergeCell ref="B117:D117"/>
    <mergeCell ref="G117:H117"/>
    <mergeCell ref="I117:J117"/>
    <mergeCell ref="K117:L117"/>
    <mergeCell ref="G118:I118"/>
    <mergeCell ref="J118:L118"/>
    <mergeCell ref="A119:B119"/>
    <mergeCell ref="E119:J119"/>
    <mergeCell ref="B120:D120"/>
    <mergeCell ref="G120:H120"/>
    <mergeCell ref="I120:J120"/>
    <mergeCell ref="K120:L120"/>
    <mergeCell ref="B121:D121"/>
    <mergeCell ref="G121:H121"/>
    <mergeCell ref="I121:J121"/>
    <mergeCell ref="K121:L121"/>
    <mergeCell ref="B122:D122"/>
    <mergeCell ref="G122:H122"/>
    <mergeCell ref="I122:J122"/>
    <mergeCell ref="K122:L122"/>
    <mergeCell ref="G123:I123"/>
    <mergeCell ref="J123:L123"/>
    <mergeCell ref="A124:B124"/>
    <mergeCell ref="E124:J124"/>
    <mergeCell ref="B125:D125"/>
    <mergeCell ref="G125:H125"/>
    <mergeCell ref="I125:J125"/>
    <mergeCell ref="K125:L125"/>
    <mergeCell ref="B126:D126"/>
    <mergeCell ref="G126:H126"/>
    <mergeCell ref="I126:J126"/>
    <mergeCell ref="K126:L126"/>
    <mergeCell ref="G127:I127"/>
    <mergeCell ref="J127:L127"/>
    <mergeCell ref="A128:G128"/>
    <mergeCell ref="A129:B129"/>
    <mergeCell ref="E129:J129"/>
    <mergeCell ref="B130:D130"/>
    <mergeCell ref="G130:H130"/>
    <mergeCell ref="I130:J130"/>
    <mergeCell ref="K130:L130"/>
    <mergeCell ref="B131:D131"/>
    <mergeCell ref="G131:H131"/>
    <mergeCell ref="I131:J131"/>
    <mergeCell ref="K131:L131"/>
    <mergeCell ref="B132:D132"/>
    <mergeCell ref="G132:H132"/>
    <mergeCell ref="I132:J132"/>
    <mergeCell ref="K132:L132"/>
    <mergeCell ref="B133:D133"/>
    <mergeCell ref="G133:H133"/>
    <mergeCell ref="I133:J133"/>
    <mergeCell ref="K133:L133"/>
    <mergeCell ref="B134:D134"/>
    <mergeCell ref="G134:H134"/>
    <mergeCell ref="I134:J134"/>
    <mergeCell ref="K134:L134"/>
    <mergeCell ref="B135:D135"/>
    <mergeCell ref="G135:H135"/>
    <mergeCell ref="I135:J135"/>
    <mergeCell ref="K135:L135"/>
    <mergeCell ref="B136:D136"/>
    <mergeCell ref="G136:H136"/>
    <mergeCell ref="I136:J136"/>
    <mergeCell ref="K136:L136"/>
    <mergeCell ref="G137:I137"/>
    <mergeCell ref="J137:L137"/>
    <mergeCell ref="A138:B138"/>
    <mergeCell ref="E138:J138"/>
    <mergeCell ref="B139:D139"/>
    <mergeCell ref="G139:H139"/>
    <mergeCell ref="I139:J139"/>
    <mergeCell ref="K139:L139"/>
    <mergeCell ref="B140:D140"/>
    <mergeCell ref="G140:H140"/>
    <mergeCell ref="I140:J140"/>
    <mergeCell ref="K140:L140"/>
    <mergeCell ref="B141:D141"/>
    <mergeCell ref="G141:H141"/>
    <mergeCell ref="I141:J141"/>
    <mergeCell ref="K141:L141"/>
    <mergeCell ref="B142:D142"/>
    <mergeCell ref="G142:H142"/>
    <mergeCell ref="I142:J142"/>
    <mergeCell ref="K142:L142"/>
    <mergeCell ref="G143:I143"/>
    <mergeCell ref="J143:L143"/>
    <mergeCell ref="A144:B144"/>
    <mergeCell ref="E144:J144"/>
    <mergeCell ref="B145:D145"/>
    <mergeCell ref="G145:H145"/>
    <mergeCell ref="I145:J145"/>
    <mergeCell ref="K145:L145"/>
    <mergeCell ref="B146:D146"/>
    <mergeCell ref="G146:H146"/>
    <mergeCell ref="I146:J146"/>
    <mergeCell ref="K146:L146"/>
    <mergeCell ref="B147:D147"/>
    <mergeCell ref="G147:H147"/>
    <mergeCell ref="I147:J147"/>
    <mergeCell ref="K147:L147"/>
    <mergeCell ref="B148:D148"/>
    <mergeCell ref="G148:H148"/>
    <mergeCell ref="I148:J148"/>
    <mergeCell ref="K148:L148"/>
    <mergeCell ref="B149:D149"/>
    <mergeCell ref="G149:H149"/>
    <mergeCell ref="I149:J149"/>
    <mergeCell ref="K149:L149"/>
    <mergeCell ref="B150:D150"/>
    <mergeCell ref="G150:H150"/>
    <mergeCell ref="I150:J150"/>
    <mergeCell ref="K150:L150"/>
    <mergeCell ref="B151:D151"/>
    <mergeCell ref="G151:H151"/>
    <mergeCell ref="I151:J151"/>
    <mergeCell ref="K151:L151"/>
    <mergeCell ref="G152:I152"/>
    <mergeCell ref="J152:L152"/>
    <mergeCell ref="A153:B153"/>
    <mergeCell ref="E153:J153"/>
    <mergeCell ref="B154:D154"/>
    <mergeCell ref="G154:H154"/>
    <mergeCell ref="I154:J154"/>
    <mergeCell ref="K154:L154"/>
    <mergeCell ref="B155:D155"/>
    <mergeCell ref="G155:H155"/>
    <mergeCell ref="I155:J155"/>
    <mergeCell ref="K155:L155"/>
    <mergeCell ref="B156:D156"/>
    <mergeCell ref="G156:H156"/>
    <mergeCell ref="I156:J156"/>
    <mergeCell ref="K156:L156"/>
    <mergeCell ref="B157:D157"/>
    <mergeCell ref="G157:H157"/>
    <mergeCell ref="I157:J157"/>
    <mergeCell ref="K157:L157"/>
    <mergeCell ref="B158:D158"/>
    <mergeCell ref="G158:H158"/>
    <mergeCell ref="I158:J158"/>
    <mergeCell ref="K158:L158"/>
    <mergeCell ref="B159:D159"/>
    <mergeCell ref="G159:H159"/>
    <mergeCell ref="I159:J159"/>
    <mergeCell ref="K159:L159"/>
    <mergeCell ref="B160:D160"/>
    <mergeCell ref="G160:H160"/>
    <mergeCell ref="I160:J160"/>
    <mergeCell ref="K160:L160"/>
    <mergeCell ref="B161:D161"/>
    <mergeCell ref="G161:H161"/>
    <mergeCell ref="I161:J161"/>
    <mergeCell ref="K161:L161"/>
    <mergeCell ref="B162:D162"/>
    <mergeCell ref="G162:H162"/>
    <mergeCell ref="I162:J162"/>
    <mergeCell ref="K162:L162"/>
    <mergeCell ref="B163:D163"/>
    <mergeCell ref="G163:H163"/>
    <mergeCell ref="I163:J163"/>
    <mergeCell ref="K163:L163"/>
    <mergeCell ref="B164:D164"/>
    <mergeCell ref="G164:H164"/>
    <mergeCell ref="I164:J164"/>
    <mergeCell ref="K164:L164"/>
    <mergeCell ref="B165:D165"/>
    <mergeCell ref="G165:H165"/>
    <mergeCell ref="I165:J165"/>
    <mergeCell ref="K165:L165"/>
    <mergeCell ref="G166:I166"/>
    <mergeCell ref="J166:L166"/>
    <mergeCell ref="A167:B167"/>
    <mergeCell ref="E167:J167"/>
    <mergeCell ref="B168:D168"/>
    <mergeCell ref="G168:H168"/>
    <mergeCell ref="I168:J168"/>
    <mergeCell ref="K168:L168"/>
    <mergeCell ref="B169:D169"/>
    <mergeCell ref="G169:H169"/>
    <mergeCell ref="I169:J169"/>
    <mergeCell ref="K169:L169"/>
    <mergeCell ref="B170:D170"/>
    <mergeCell ref="G170:H170"/>
    <mergeCell ref="I170:J170"/>
    <mergeCell ref="K170:L170"/>
    <mergeCell ref="B171:D171"/>
    <mergeCell ref="G171:H171"/>
    <mergeCell ref="I171:J171"/>
    <mergeCell ref="K171:L171"/>
    <mergeCell ref="B172:D172"/>
    <mergeCell ref="G172:H172"/>
    <mergeCell ref="I172:J172"/>
    <mergeCell ref="K172:L172"/>
    <mergeCell ref="B173:D173"/>
    <mergeCell ref="G173:H173"/>
    <mergeCell ref="I173:J173"/>
    <mergeCell ref="K173:L173"/>
    <mergeCell ref="B174:D174"/>
    <mergeCell ref="G174:H174"/>
    <mergeCell ref="I174:J174"/>
    <mergeCell ref="K174:L174"/>
    <mergeCell ref="B175:D175"/>
    <mergeCell ref="G175:H175"/>
    <mergeCell ref="I175:J175"/>
    <mergeCell ref="K175:L175"/>
    <mergeCell ref="B176:D176"/>
    <mergeCell ref="G176:H176"/>
    <mergeCell ref="I176:J176"/>
    <mergeCell ref="K176:L176"/>
    <mergeCell ref="B177:D177"/>
    <mergeCell ref="G177:H177"/>
    <mergeCell ref="I177:J177"/>
    <mergeCell ref="K177:L177"/>
    <mergeCell ref="B178:D178"/>
    <mergeCell ref="G178:H178"/>
    <mergeCell ref="I178:J178"/>
    <mergeCell ref="K178:L178"/>
    <mergeCell ref="G179:I179"/>
    <mergeCell ref="J179:L179"/>
    <mergeCell ref="A180:B180"/>
    <mergeCell ref="E180:J180"/>
    <mergeCell ref="B181:D181"/>
    <mergeCell ref="G181:H181"/>
    <mergeCell ref="I181:J181"/>
    <mergeCell ref="K181:L181"/>
    <mergeCell ref="B182:D182"/>
    <mergeCell ref="G182:H182"/>
    <mergeCell ref="I182:J182"/>
    <mergeCell ref="K182:L182"/>
    <mergeCell ref="B183:D183"/>
    <mergeCell ref="G183:H183"/>
    <mergeCell ref="I183:J183"/>
    <mergeCell ref="K183:L183"/>
    <mergeCell ref="B184:D184"/>
    <mergeCell ref="G184:H184"/>
    <mergeCell ref="I184:J184"/>
    <mergeCell ref="K184:L184"/>
    <mergeCell ref="B185:D185"/>
    <mergeCell ref="G185:H185"/>
    <mergeCell ref="I185:J185"/>
    <mergeCell ref="K185:L185"/>
    <mergeCell ref="G186:I186"/>
    <mergeCell ref="J186:L186"/>
    <mergeCell ref="A187:B187"/>
    <mergeCell ref="E187:J187"/>
    <mergeCell ref="B188:D188"/>
    <mergeCell ref="G188:H188"/>
    <mergeCell ref="I188:J188"/>
    <mergeCell ref="K188:L188"/>
    <mergeCell ref="B189:D189"/>
    <mergeCell ref="G189:H189"/>
    <mergeCell ref="I189:J189"/>
    <mergeCell ref="K189:L189"/>
    <mergeCell ref="B190:D190"/>
    <mergeCell ref="G190:H190"/>
    <mergeCell ref="I190:J190"/>
    <mergeCell ref="K190:L190"/>
    <mergeCell ref="B191:D191"/>
    <mergeCell ref="G191:H191"/>
    <mergeCell ref="I191:J191"/>
    <mergeCell ref="K191:L191"/>
    <mergeCell ref="B192:D192"/>
    <mergeCell ref="G192:H192"/>
    <mergeCell ref="I192:J192"/>
    <mergeCell ref="K192:L192"/>
    <mergeCell ref="G193:I193"/>
    <mergeCell ref="J193:L193"/>
    <mergeCell ref="A194:B194"/>
    <mergeCell ref="E194:J194"/>
    <mergeCell ref="B195:D195"/>
    <mergeCell ref="G195:H195"/>
    <mergeCell ref="I195:J195"/>
    <mergeCell ref="K195:L195"/>
    <mergeCell ref="B196:D196"/>
    <mergeCell ref="G196:H196"/>
    <mergeCell ref="I196:J196"/>
    <mergeCell ref="K196:L196"/>
    <mergeCell ref="B197:D197"/>
    <mergeCell ref="G197:H197"/>
    <mergeCell ref="I197:J197"/>
    <mergeCell ref="K197:L197"/>
    <mergeCell ref="B198:D198"/>
    <mergeCell ref="G198:H198"/>
    <mergeCell ref="I198:J198"/>
    <mergeCell ref="K198:L198"/>
    <mergeCell ref="B199:D199"/>
    <mergeCell ref="G199:H199"/>
    <mergeCell ref="I199:J199"/>
    <mergeCell ref="K199:L199"/>
    <mergeCell ref="G200:I200"/>
    <mergeCell ref="J200:L200"/>
    <mergeCell ref="A201:B201"/>
    <mergeCell ref="E201:J201"/>
    <mergeCell ref="B202:D202"/>
    <mergeCell ref="G202:H202"/>
    <mergeCell ref="I202:J202"/>
    <mergeCell ref="K202:L202"/>
    <mergeCell ref="B203:D203"/>
    <mergeCell ref="G203:H203"/>
    <mergeCell ref="I203:J203"/>
    <mergeCell ref="K203:L203"/>
    <mergeCell ref="B204:D204"/>
    <mergeCell ref="G204:H204"/>
    <mergeCell ref="I204:J204"/>
    <mergeCell ref="K204:L204"/>
    <mergeCell ref="B205:D205"/>
    <mergeCell ref="G205:H205"/>
    <mergeCell ref="I205:J205"/>
    <mergeCell ref="K205:L205"/>
    <mergeCell ref="B206:D206"/>
    <mergeCell ref="G206:H206"/>
    <mergeCell ref="I206:J206"/>
    <mergeCell ref="K206:L206"/>
    <mergeCell ref="G207:I207"/>
    <mergeCell ref="J207:L207"/>
    <mergeCell ref="A208:B208"/>
    <mergeCell ref="E208:J208"/>
    <mergeCell ref="B209:D209"/>
    <mergeCell ref="G209:H209"/>
    <mergeCell ref="I209:J209"/>
    <mergeCell ref="K209:L209"/>
    <mergeCell ref="B210:D210"/>
    <mergeCell ref="G210:H210"/>
    <mergeCell ref="I210:J210"/>
    <mergeCell ref="K210:L210"/>
    <mergeCell ref="B211:D211"/>
    <mergeCell ref="G211:H211"/>
    <mergeCell ref="I211:J211"/>
    <mergeCell ref="K211:L211"/>
    <mergeCell ref="B212:D212"/>
    <mergeCell ref="G212:H212"/>
    <mergeCell ref="I212:J212"/>
    <mergeCell ref="K212:L212"/>
    <mergeCell ref="B213:D213"/>
    <mergeCell ref="G213:H213"/>
    <mergeCell ref="I213:J213"/>
    <mergeCell ref="K213:L213"/>
    <mergeCell ref="G214:I214"/>
    <mergeCell ref="J214:L214"/>
    <mergeCell ref="A215:B215"/>
    <mergeCell ref="E215:J215"/>
    <mergeCell ref="B216:D216"/>
    <mergeCell ref="G216:H216"/>
    <mergeCell ref="I216:J216"/>
    <mergeCell ref="K216:L216"/>
    <mergeCell ref="B217:D217"/>
    <mergeCell ref="G217:H217"/>
    <mergeCell ref="I217:J217"/>
    <mergeCell ref="K217:L217"/>
    <mergeCell ref="B218:D218"/>
    <mergeCell ref="G218:H218"/>
    <mergeCell ref="I218:J218"/>
    <mergeCell ref="K218:L218"/>
    <mergeCell ref="B219:D219"/>
    <mergeCell ref="G219:H219"/>
    <mergeCell ref="I219:J219"/>
    <mergeCell ref="K219:L219"/>
    <mergeCell ref="G220:I220"/>
    <mergeCell ref="J220:L220"/>
    <mergeCell ref="A221:B221"/>
    <mergeCell ref="E221:J221"/>
    <mergeCell ref="B222:D222"/>
    <mergeCell ref="G222:H222"/>
    <mergeCell ref="I222:J222"/>
    <mergeCell ref="K222:L222"/>
    <mergeCell ref="B223:D223"/>
    <mergeCell ref="G223:H223"/>
    <mergeCell ref="I223:J223"/>
    <mergeCell ref="K223:L223"/>
    <mergeCell ref="B224:D224"/>
    <mergeCell ref="G224:H224"/>
    <mergeCell ref="I224:J224"/>
    <mergeCell ref="K224:L224"/>
    <mergeCell ref="B225:D225"/>
    <mergeCell ref="G225:H225"/>
    <mergeCell ref="I225:J225"/>
    <mergeCell ref="K225:L225"/>
    <mergeCell ref="G226:I226"/>
    <mergeCell ref="J226:L226"/>
    <mergeCell ref="A227:B227"/>
    <mergeCell ref="E227:J227"/>
    <mergeCell ref="B228:D228"/>
    <mergeCell ref="G228:H228"/>
    <mergeCell ref="I228:J228"/>
    <mergeCell ref="K228:L228"/>
    <mergeCell ref="B229:D229"/>
    <mergeCell ref="G229:H229"/>
    <mergeCell ref="I229:J229"/>
    <mergeCell ref="K229:L229"/>
    <mergeCell ref="B230:D230"/>
    <mergeCell ref="G230:H230"/>
    <mergeCell ref="I230:J230"/>
    <mergeCell ref="K230:L230"/>
    <mergeCell ref="B231:D231"/>
    <mergeCell ref="G231:H231"/>
    <mergeCell ref="I231:J231"/>
    <mergeCell ref="K231:L231"/>
    <mergeCell ref="B232:D232"/>
    <mergeCell ref="G232:H232"/>
    <mergeCell ref="I232:J232"/>
    <mergeCell ref="K232:L232"/>
    <mergeCell ref="G233:I233"/>
    <mergeCell ref="J233:L233"/>
    <mergeCell ref="A234:G234"/>
    <mergeCell ref="A235:B235"/>
    <mergeCell ref="E235:J235"/>
    <mergeCell ref="B236:D236"/>
    <mergeCell ref="G236:H236"/>
    <mergeCell ref="I236:J236"/>
    <mergeCell ref="K236:L236"/>
    <mergeCell ref="B237:D237"/>
    <mergeCell ref="G237:H237"/>
    <mergeCell ref="I237:J237"/>
    <mergeCell ref="K237:L237"/>
    <mergeCell ref="B238:D238"/>
    <mergeCell ref="G238:H238"/>
    <mergeCell ref="I238:J238"/>
    <mergeCell ref="K238:L238"/>
    <mergeCell ref="B239:D239"/>
    <mergeCell ref="G239:H239"/>
    <mergeCell ref="I239:J239"/>
    <mergeCell ref="K239:L239"/>
    <mergeCell ref="B240:D240"/>
    <mergeCell ref="G240:H240"/>
    <mergeCell ref="I240:J240"/>
    <mergeCell ref="K240:L240"/>
    <mergeCell ref="B241:D241"/>
    <mergeCell ref="G241:H241"/>
    <mergeCell ref="I241:J241"/>
    <mergeCell ref="K241:L241"/>
    <mergeCell ref="B242:D242"/>
    <mergeCell ref="G242:H242"/>
    <mergeCell ref="I242:J242"/>
    <mergeCell ref="K242:L242"/>
    <mergeCell ref="B243:D243"/>
    <mergeCell ref="G243:H243"/>
    <mergeCell ref="I243:J243"/>
    <mergeCell ref="K243:L243"/>
    <mergeCell ref="G244:I244"/>
    <mergeCell ref="J244:L244"/>
    <mergeCell ref="A245:B245"/>
    <mergeCell ref="E245:J245"/>
    <mergeCell ref="B246:D246"/>
    <mergeCell ref="G246:H246"/>
    <mergeCell ref="I246:J246"/>
    <mergeCell ref="K246:L246"/>
    <mergeCell ref="B247:D247"/>
    <mergeCell ref="G247:H247"/>
    <mergeCell ref="I247:J247"/>
    <mergeCell ref="K247:L247"/>
    <mergeCell ref="B248:D248"/>
    <mergeCell ref="G248:H248"/>
    <mergeCell ref="I248:J248"/>
    <mergeCell ref="K248:L248"/>
    <mergeCell ref="B249:D249"/>
    <mergeCell ref="G249:H249"/>
    <mergeCell ref="I249:J249"/>
    <mergeCell ref="K249:L249"/>
    <mergeCell ref="B250:D250"/>
    <mergeCell ref="G250:H250"/>
    <mergeCell ref="I250:J250"/>
    <mergeCell ref="K250:L250"/>
    <mergeCell ref="B251:D251"/>
    <mergeCell ref="G251:H251"/>
    <mergeCell ref="I251:J251"/>
    <mergeCell ref="K251:L251"/>
    <mergeCell ref="B252:D252"/>
    <mergeCell ref="G252:H252"/>
    <mergeCell ref="I252:J252"/>
    <mergeCell ref="K252:L252"/>
    <mergeCell ref="B253:D253"/>
    <mergeCell ref="G253:H253"/>
    <mergeCell ref="I253:J253"/>
    <mergeCell ref="K253:L253"/>
    <mergeCell ref="G254:I254"/>
    <mergeCell ref="J254:L254"/>
    <mergeCell ref="A255:B255"/>
    <mergeCell ref="E255:J255"/>
    <mergeCell ref="B256:D256"/>
    <mergeCell ref="G256:H256"/>
    <mergeCell ref="I256:J256"/>
    <mergeCell ref="K256:L256"/>
    <mergeCell ref="B257:D257"/>
    <mergeCell ref="G257:H257"/>
    <mergeCell ref="I257:J257"/>
    <mergeCell ref="K257:L257"/>
    <mergeCell ref="B258:D258"/>
    <mergeCell ref="G258:H258"/>
    <mergeCell ref="I258:J258"/>
    <mergeCell ref="K258:L258"/>
    <mergeCell ref="B259:D259"/>
    <mergeCell ref="G259:H259"/>
    <mergeCell ref="I259:J259"/>
    <mergeCell ref="K259:L259"/>
    <mergeCell ref="B260:D260"/>
    <mergeCell ref="G260:H260"/>
    <mergeCell ref="I260:J260"/>
    <mergeCell ref="K260:L260"/>
    <mergeCell ref="G261:I261"/>
    <mergeCell ref="J261:L261"/>
    <mergeCell ref="A262:B262"/>
    <mergeCell ref="E262:J262"/>
    <mergeCell ref="B263:D263"/>
    <mergeCell ref="G263:H263"/>
    <mergeCell ref="I263:J263"/>
    <mergeCell ref="K263:L263"/>
    <mergeCell ref="B264:D264"/>
    <mergeCell ref="G264:H264"/>
    <mergeCell ref="I264:J264"/>
    <mergeCell ref="K264:L264"/>
    <mergeCell ref="B265:D265"/>
    <mergeCell ref="G265:H265"/>
    <mergeCell ref="I265:J265"/>
    <mergeCell ref="K265:L265"/>
    <mergeCell ref="B266:D266"/>
    <mergeCell ref="G266:H266"/>
    <mergeCell ref="I266:J266"/>
    <mergeCell ref="K266:L266"/>
    <mergeCell ref="B267:D267"/>
    <mergeCell ref="G267:H267"/>
    <mergeCell ref="I267:J267"/>
    <mergeCell ref="K267:L267"/>
    <mergeCell ref="G268:I268"/>
    <mergeCell ref="J268:L268"/>
    <mergeCell ref="A269:B269"/>
    <mergeCell ref="E269:J269"/>
    <mergeCell ref="B270:D270"/>
    <mergeCell ref="G270:H270"/>
    <mergeCell ref="I270:J270"/>
    <mergeCell ref="K270:L270"/>
    <mergeCell ref="B271:D271"/>
    <mergeCell ref="G271:H271"/>
    <mergeCell ref="I271:J271"/>
    <mergeCell ref="K271:L271"/>
    <mergeCell ref="B272:D272"/>
    <mergeCell ref="G272:H272"/>
    <mergeCell ref="I272:J272"/>
    <mergeCell ref="K272:L272"/>
    <mergeCell ref="B273:D273"/>
    <mergeCell ref="G273:H273"/>
    <mergeCell ref="I273:J273"/>
    <mergeCell ref="K273:L273"/>
    <mergeCell ref="B274:D274"/>
    <mergeCell ref="G274:H274"/>
    <mergeCell ref="I274:J274"/>
    <mergeCell ref="K274:L274"/>
    <mergeCell ref="B275:D275"/>
    <mergeCell ref="G275:H275"/>
    <mergeCell ref="I275:J275"/>
    <mergeCell ref="K275:L275"/>
    <mergeCell ref="B276:D276"/>
    <mergeCell ref="G276:H276"/>
    <mergeCell ref="I276:J276"/>
    <mergeCell ref="K276:L276"/>
    <mergeCell ref="G277:I277"/>
    <mergeCell ref="J277:L277"/>
    <mergeCell ref="A278:B278"/>
    <mergeCell ref="E278:J278"/>
    <mergeCell ref="B279:D279"/>
    <mergeCell ref="G279:H279"/>
    <mergeCell ref="I279:J279"/>
    <mergeCell ref="K279:L279"/>
    <mergeCell ref="B280:D280"/>
    <mergeCell ref="G280:H280"/>
    <mergeCell ref="I280:J280"/>
    <mergeCell ref="K280:L280"/>
    <mergeCell ref="G281:I281"/>
    <mergeCell ref="J281:L281"/>
    <mergeCell ref="A282:B282"/>
    <mergeCell ref="E282:J282"/>
    <mergeCell ref="B283:D283"/>
    <mergeCell ref="G283:H283"/>
    <mergeCell ref="I283:J283"/>
    <mergeCell ref="K283:L283"/>
    <mergeCell ref="B284:D284"/>
    <mergeCell ref="G284:H284"/>
    <mergeCell ref="I284:J284"/>
    <mergeCell ref="K284:L284"/>
    <mergeCell ref="B285:D285"/>
    <mergeCell ref="G285:H285"/>
    <mergeCell ref="I285:J285"/>
    <mergeCell ref="K285:L285"/>
    <mergeCell ref="B286:D286"/>
    <mergeCell ref="G286:H286"/>
    <mergeCell ref="I286:J286"/>
    <mergeCell ref="K286:L286"/>
    <mergeCell ref="B287:D287"/>
    <mergeCell ref="G287:H287"/>
    <mergeCell ref="I287:J287"/>
    <mergeCell ref="K287:L287"/>
    <mergeCell ref="G288:I288"/>
    <mergeCell ref="J288:L288"/>
    <mergeCell ref="A289:B289"/>
    <mergeCell ref="E289:J289"/>
    <mergeCell ref="B290:D290"/>
    <mergeCell ref="G290:H290"/>
    <mergeCell ref="I290:J290"/>
    <mergeCell ref="K290:L290"/>
    <mergeCell ref="B291:D291"/>
    <mergeCell ref="G291:H291"/>
    <mergeCell ref="I291:J291"/>
    <mergeCell ref="K291:L291"/>
    <mergeCell ref="B292:D292"/>
    <mergeCell ref="G292:H292"/>
    <mergeCell ref="I292:J292"/>
    <mergeCell ref="K292:L292"/>
    <mergeCell ref="B293:D293"/>
    <mergeCell ref="G293:H293"/>
    <mergeCell ref="I293:J293"/>
    <mergeCell ref="K293:L293"/>
    <mergeCell ref="B294:D294"/>
    <mergeCell ref="G294:H294"/>
    <mergeCell ref="I294:J294"/>
    <mergeCell ref="K294:L294"/>
    <mergeCell ref="G295:I295"/>
    <mergeCell ref="J295:L295"/>
    <mergeCell ref="A296:B296"/>
    <mergeCell ref="E296:J296"/>
    <mergeCell ref="B297:D297"/>
    <mergeCell ref="G297:H297"/>
    <mergeCell ref="I297:J297"/>
    <mergeCell ref="K297:L297"/>
    <mergeCell ref="B298:D298"/>
    <mergeCell ref="G298:H298"/>
    <mergeCell ref="I298:J298"/>
    <mergeCell ref="K298:L298"/>
    <mergeCell ref="B299:D299"/>
    <mergeCell ref="G299:H299"/>
    <mergeCell ref="I299:J299"/>
    <mergeCell ref="K299:L299"/>
    <mergeCell ref="B300:D300"/>
    <mergeCell ref="G300:H300"/>
    <mergeCell ref="I300:J300"/>
    <mergeCell ref="K300:L300"/>
    <mergeCell ref="B301:D301"/>
    <mergeCell ref="G301:H301"/>
    <mergeCell ref="I301:J301"/>
    <mergeCell ref="K301:L301"/>
    <mergeCell ref="G302:I302"/>
    <mergeCell ref="J302:L302"/>
    <mergeCell ref="A303:B303"/>
    <mergeCell ref="E303:J303"/>
    <mergeCell ref="B304:D304"/>
    <mergeCell ref="G304:H304"/>
    <mergeCell ref="I304:J304"/>
    <mergeCell ref="K304:L304"/>
    <mergeCell ref="B305:D305"/>
    <mergeCell ref="G305:H305"/>
    <mergeCell ref="I305:J305"/>
    <mergeCell ref="K305:L305"/>
    <mergeCell ref="B306:D306"/>
    <mergeCell ref="G306:H306"/>
    <mergeCell ref="I306:J306"/>
    <mergeCell ref="K306:L306"/>
    <mergeCell ref="B307:D307"/>
    <mergeCell ref="G307:H307"/>
    <mergeCell ref="I307:J307"/>
    <mergeCell ref="K307:L307"/>
    <mergeCell ref="B308:D308"/>
    <mergeCell ref="G308:H308"/>
    <mergeCell ref="I308:J308"/>
    <mergeCell ref="K308:L308"/>
    <mergeCell ref="G309:I309"/>
    <mergeCell ref="J309:L309"/>
    <mergeCell ref="A310:B310"/>
    <mergeCell ref="E310:J310"/>
    <mergeCell ref="B311:D311"/>
    <mergeCell ref="G311:H311"/>
    <mergeCell ref="I311:J311"/>
    <mergeCell ref="K311:L311"/>
    <mergeCell ref="B312:D312"/>
    <mergeCell ref="G312:H312"/>
    <mergeCell ref="I312:J312"/>
    <mergeCell ref="K312:L312"/>
    <mergeCell ref="B313:D313"/>
    <mergeCell ref="G313:H313"/>
    <mergeCell ref="I313:J313"/>
    <mergeCell ref="K313:L313"/>
    <mergeCell ref="B314:D314"/>
    <mergeCell ref="G314:H314"/>
    <mergeCell ref="I314:J314"/>
    <mergeCell ref="K314:L314"/>
    <mergeCell ref="B315:D315"/>
    <mergeCell ref="G315:H315"/>
    <mergeCell ref="I315:J315"/>
    <mergeCell ref="K315:L315"/>
    <mergeCell ref="G316:I316"/>
    <mergeCell ref="J316:L316"/>
    <mergeCell ref="A317:B317"/>
    <mergeCell ref="E317:J317"/>
    <mergeCell ref="B318:D318"/>
    <mergeCell ref="G318:H318"/>
    <mergeCell ref="I318:J318"/>
    <mergeCell ref="K318:L318"/>
    <mergeCell ref="B319:D319"/>
    <mergeCell ref="G319:H319"/>
    <mergeCell ref="I319:J319"/>
    <mergeCell ref="K319:L319"/>
    <mergeCell ref="B320:D320"/>
    <mergeCell ref="G320:H320"/>
    <mergeCell ref="I320:J320"/>
    <mergeCell ref="K320:L320"/>
    <mergeCell ref="B321:D321"/>
    <mergeCell ref="G321:H321"/>
    <mergeCell ref="I321:J321"/>
    <mergeCell ref="K321:L321"/>
    <mergeCell ref="G322:I322"/>
    <mergeCell ref="J322:L322"/>
    <mergeCell ref="A323:G323"/>
    <mergeCell ref="A324:B324"/>
    <mergeCell ref="E324:J324"/>
    <mergeCell ref="B325:D325"/>
    <mergeCell ref="G325:H325"/>
    <mergeCell ref="I325:J325"/>
    <mergeCell ref="K325:L325"/>
    <mergeCell ref="B326:D326"/>
    <mergeCell ref="G326:H326"/>
    <mergeCell ref="I326:J326"/>
    <mergeCell ref="K326:L326"/>
    <mergeCell ref="B327:D327"/>
    <mergeCell ref="G327:H327"/>
    <mergeCell ref="I327:J327"/>
    <mergeCell ref="K327:L327"/>
    <mergeCell ref="B328:D328"/>
    <mergeCell ref="G328:H328"/>
    <mergeCell ref="I328:J328"/>
    <mergeCell ref="K328:L328"/>
    <mergeCell ref="B329:D329"/>
    <mergeCell ref="G329:H329"/>
    <mergeCell ref="I329:J329"/>
    <mergeCell ref="K329:L329"/>
    <mergeCell ref="B330:D330"/>
    <mergeCell ref="G330:H330"/>
    <mergeCell ref="I330:J330"/>
    <mergeCell ref="K330:L330"/>
    <mergeCell ref="G331:I331"/>
    <mergeCell ref="J331:L331"/>
    <mergeCell ref="A332:B332"/>
    <mergeCell ref="E332:J332"/>
    <mergeCell ref="B333:D333"/>
    <mergeCell ref="G333:H333"/>
    <mergeCell ref="I333:J333"/>
    <mergeCell ref="K333:L333"/>
    <mergeCell ref="B334:D334"/>
    <mergeCell ref="G334:H334"/>
    <mergeCell ref="I334:J334"/>
    <mergeCell ref="K334:L334"/>
    <mergeCell ref="B335:D335"/>
    <mergeCell ref="G335:H335"/>
    <mergeCell ref="I335:J335"/>
    <mergeCell ref="K335:L335"/>
    <mergeCell ref="B336:D336"/>
    <mergeCell ref="G336:H336"/>
    <mergeCell ref="I336:J336"/>
    <mergeCell ref="K336:L336"/>
    <mergeCell ref="B337:D337"/>
    <mergeCell ref="G337:H337"/>
    <mergeCell ref="I337:J337"/>
    <mergeCell ref="K337:L337"/>
    <mergeCell ref="B338:D338"/>
    <mergeCell ref="G338:H338"/>
    <mergeCell ref="I338:J338"/>
    <mergeCell ref="K338:L338"/>
    <mergeCell ref="G339:I339"/>
    <mergeCell ref="J339:L339"/>
    <mergeCell ref="A340:B340"/>
    <mergeCell ref="E340:J340"/>
    <mergeCell ref="B341:D341"/>
    <mergeCell ref="G341:H341"/>
    <mergeCell ref="I341:J341"/>
    <mergeCell ref="K341:L341"/>
    <mergeCell ref="B342:D342"/>
    <mergeCell ref="G342:H342"/>
    <mergeCell ref="I342:J342"/>
    <mergeCell ref="K342:L342"/>
    <mergeCell ref="B343:D343"/>
    <mergeCell ref="G343:H343"/>
    <mergeCell ref="I343:J343"/>
    <mergeCell ref="K343:L343"/>
    <mergeCell ref="B344:D344"/>
    <mergeCell ref="G344:H344"/>
    <mergeCell ref="I344:J344"/>
    <mergeCell ref="K344:L344"/>
    <mergeCell ref="B345:D345"/>
    <mergeCell ref="G345:H345"/>
    <mergeCell ref="I345:J345"/>
    <mergeCell ref="K345:L345"/>
    <mergeCell ref="B346:D346"/>
    <mergeCell ref="G346:H346"/>
    <mergeCell ref="I346:J346"/>
    <mergeCell ref="K346:L346"/>
    <mergeCell ref="G347:I347"/>
    <mergeCell ref="J347:L347"/>
    <mergeCell ref="A348:B348"/>
    <mergeCell ref="E348:J348"/>
    <mergeCell ref="B349:D349"/>
    <mergeCell ref="G349:H349"/>
    <mergeCell ref="I349:J349"/>
    <mergeCell ref="K349:L349"/>
    <mergeCell ref="B350:D350"/>
    <mergeCell ref="G350:H350"/>
    <mergeCell ref="I350:J350"/>
    <mergeCell ref="K350:L350"/>
    <mergeCell ref="B351:D351"/>
    <mergeCell ref="G351:H351"/>
    <mergeCell ref="I351:J351"/>
    <mergeCell ref="K351:L351"/>
    <mergeCell ref="B352:D352"/>
    <mergeCell ref="G352:H352"/>
    <mergeCell ref="I352:J352"/>
    <mergeCell ref="K352:L352"/>
    <mergeCell ref="B353:D353"/>
    <mergeCell ref="G353:H353"/>
    <mergeCell ref="I353:J353"/>
    <mergeCell ref="K353:L353"/>
    <mergeCell ref="B354:D354"/>
    <mergeCell ref="G354:H354"/>
    <mergeCell ref="I354:J354"/>
    <mergeCell ref="K354:L354"/>
    <mergeCell ref="G355:I355"/>
    <mergeCell ref="J355:L355"/>
    <mergeCell ref="A356:B356"/>
    <mergeCell ref="E356:J356"/>
    <mergeCell ref="B357:D357"/>
    <mergeCell ref="G357:H357"/>
    <mergeCell ref="I357:J357"/>
    <mergeCell ref="K357:L357"/>
    <mergeCell ref="B358:D358"/>
    <mergeCell ref="G358:H358"/>
    <mergeCell ref="I358:J358"/>
    <mergeCell ref="K358:L358"/>
    <mergeCell ref="B359:D359"/>
    <mergeCell ref="G359:H359"/>
    <mergeCell ref="I359:J359"/>
    <mergeCell ref="K359:L359"/>
    <mergeCell ref="B360:D360"/>
    <mergeCell ref="G360:H360"/>
    <mergeCell ref="I360:J360"/>
    <mergeCell ref="K360:L360"/>
    <mergeCell ref="B361:D361"/>
    <mergeCell ref="G361:H361"/>
    <mergeCell ref="I361:J361"/>
    <mergeCell ref="K361:L361"/>
    <mergeCell ref="G362:I362"/>
    <mergeCell ref="J362:L362"/>
    <mergeCell ref="A363:B363"/>
    <mergeCell ref="E363:J363"/>
    <mergeCell ref="B364:D364"/>
    <mergeCell ref="G364:H364"/>
    <mergeCell ref="I364:J364"/>
    <mergeCell ref="K364:L364"/>
    <mergeCell ref="B365:D365"/>
    <mergeCell ref="G365:H365"/>
    <mergeCell ref="I365:J365"/>
    <mergeCell ref="K365:L365"/>
    <mergeCell ref="B366:D366"/>
    <mergeCell ref="G366:H366"/>
    <mergeCell ref="I366:J366"/>
    <mergeCell ref="K366:L366"/>
    <mergeCell ref="B367:D367"/>
    <mergeCell ref="G367:H367"/>
    <mergeCell ref="I367:J367"/>
    <mergeCell ref="K367:L367"/>
    <mergeCell ref="B368:D368"/>
    <mergeCell ref="G368:H368"/>
    <mergeCell ref="I368:J368"/>
    <mergeCell ref="K368:L368"/>
    <mergeCell ref="B369:D369"/>
    <mergeCell ref="G369:H369"/>
    <mergeCell ref="I369:J369"/>
    <mergeCell ref="K369:L369"/>
    <mergeCell ref="B370:D370"/>
    <mergeCell ref="G370:H370"/>
    <mergeCell ref="I370:J370"/>
    <mergeCell ref="K370:L370"/>
    <mergeCell ref="B371:D371"/>
    <mergeCell ref="G371:H371"/>
    <mergeCell ref="I371:J371"/>
    <mergeCell ref="K371:L371"/>
    <mergeCell ref="G372:I372"/>
    <mergeCell ref="J372:L372"/>
    <mergeCell ref="A373:B373"/>
    <mergeCell ref="E373:J373"/>
    <mergeCell ref="B374:D374"/>
    <mergeCell ref="G374:H374"/>
    <mergeCell ref="I374:J374"/>
    <mergeCell ref="K374:L374"/>
    <mergeCell ref="B375:D375"/>
    <mergeCell ref="G375:H375"/>
    <mergeCell ref="I375:J375"/>
    <mergeCell ref="K375:L375"/>
    <mergeCell ref="B376:D376"/>
    <mergeCell ref="G376:H376"/>
    <mergeCell ref="I376:J376"/>
    <mergeCell ref="K376:L376"/>
    <mergeCell ref="B377:D377"/>
    <mergeCell ref="G377:H377"/>
    <mergeCell ref="I377:J377"/>
    <mergeCell ref="K377:L377"/>
    <mergeCell ref="B378:D378"/>
    <mergeCell ref="G378:H378"/>
    <mergeCell ref="I378:J378"/>
    <mergeCell ref="K378:L378"/>
    <mergeCell ref="B379:D379"/>
    <mergeCell ref="G379:H379"/>
    <mergeCell ref="I379:J379"/>
    <mergeCell ref="K379:L379"/>
    <mergeCell ref="B380:D380"/>
    <mergeCell ref="G380:H380"/>
    <mergeCell ref="I380:J380"/>
    <mergeCell ref="K380:L380"/>
    <mergeCell ref="B381:D381"/>
    <mergeCell ref="G381:H381"/>
    <mergeCell ref="I381:J381"/>
    <mergeCell ref="K381:L381"/>
    <mergeCell ref="B382:D382"/>
    <mergeCell ref="G382:H382"/>
    <mergeCell ref="I382:J382"/>
    <mergeCell ref="K382:L382"/>
    <mergeCell ref="G383:I383"/>
    <mergeCell ref="J383:L383"/>
    <mergeCell ref="A384:G384"/>
    <mergeCell ref="A385:B385"/>
    <mergeCell ref="E385:J385"/>
    <mergeCell ref="B386:D386"/>
    <mergeCell ref="G386:H386"/>
    <mergeCell ref="I386:J386"/>
    <mergeCell ref="K386:L386"/>
    <mergeCell ref="B387:D387"/>
    <mergeCell ref="G387:H387"/>
    <mergeCell ref="I387:J387"/>
    <mergeCell ref="K387:L387"/>
    <mergeCell ref="B388:D388"/>
    <mergeCell ref="G388:H388"/>
    <mergeCell ref="I388:J388"/>
    <mergeCell ref="K388:L388"/>
    <mergeCell ref="B389:D389"/>
    <mergeCell ref="G389:H389"/>
    <mergeCell ref="I389:J389"/>
    <mergeCell ref="K389:L389"/>
    <mergeCell ref="B390:D390"/>
    <mergeCell ref="G390:H390"/>
    <mergeCell ref="I390:J390"/>
    <mergeCell ref="K390:L390"/>
    <mergeCell ref="B391:D391"/>
    <mergeCell ref="G391:H391"/>
    <mergeCell ref="I391:J391"/>
    <mergeCell ref="K391:L391"/>
    <mergeCell ref="G392:I392"/>
    <mergeCell ref="J392:L392"/>
    <mergeCell ref="A393:B393"/>
    <mergeCell ref="E393:J393"/>
    <mergeCell ref="B394:D394"/>
    <mergeCell ref="G394:H394"/>
    <mergeCell ref="I394:J394"/>
    <mergeCell ref="K394:L394"/>
    <mergeCell ref="B395:D395"/>
    <mergeCell ref="G395:H395"/>
    <mergeCell ref="I395:J395"/>
    <mergeCell ref="K395:L395"/>
    <mergeCell ref="B396:D396"/>
    <mergeCell ref="G396:H396"/>
    <mergeCell ref="I396:J396"/>
    <mergeCell ref="K396:L396"/>
    <mergeCell ref="B397:D397"/>
    <mergeCell ref="G397:H397"/>
    <mergeCell ref="I397:J397"/>
    <mergeCell ref="K397:L397"/>
    <mergeCell ref="B398:D398"/>
    <mergeCell ref="G398:H398"/>
    <mergeCell ref="I398:J398"/>
    <mergeCell ref="K398:L398"/>
    <mergeCell ref="B399:D399"/>
    <mergeCell ref="G399:H399"/>
    <mergeCell ref="I399:J399"/>
    <mergeCell ref="K399:L399"/>
    <mergeCell ref="B400:D400"/>
    <mergeCell ref="G400:H400"/>
    <mergeCell ref="I400:J400"/>
    <mergeCell ref="K400:L400"/>
    <mergeCell ref="B401:D401"/>
    <mergeCell ref="G401:H401"/>
    <mergeCell ref="I401:J401"/>
    <mergeCell ref="K401:L401"/>
    <mergeCell ref="G402:I402"/>
    <mergeCell ref="J402:L402"/>
    <mergeCell ref="A403:B403"/>
    <mergeCell ref="E403:J403"/>
    <mergeCell ref="B404:D404"/>
    <mergeCell ref="G404:H404"/>
    <mergeCell ref="I404:J404"/>
    <mergeCell ref="K404:L404"/>
    <mergeCell ref="B405:D405"/>
    <mergeCell ref="G405:H405"/>
    <mergeCell ref="I405:J405"/>
    <mergeCell ref="K405:L405"/>
    <mergeCell ref="B406:D406"/>
    <mergeCell ref="G406:H406"/>
    <mergeCell ref="I406:J406"/>
    <mergeCell ref="K406:L406"/>
    <mergeCell ref="B407:D407"/>
    <mergeCell ref="G407:H407"/>
    <mergeCell ref="I407:J407"/>
    <mergeCell ref="K407:L407"/>
    <mergeCell ref="B408:D408"/>
    <mergeCell ref="G408:H408"/>
    <mergeCell ref="I408:J408"/>
    <mergeCell ref="K408:L408"/>
    <mergeCell ref="B409:D409"/>
    <mergeCell ref="G409:H409"/>
    <mergeCell ref="I409:J409"/>
    <mergeCell ref="K409:L409"/>
    <mergeCell ref="B410:D410"/>
    <mergeCell ref="G410:H410"/>
    <mergeCell ref="I410:J410"/>
    <mergeCell ref="K410:L410"/>
    <mergeCell ref="B411:D411"/>
    <mergeCell ref="G411:H411"/>
    <mergeCell ref="I411:J411"/>
    <mergeCell ref="K411:L411"/>
    <mergeCell ref="G412:I412"/>
    <mergeCell ref="J412:L412"/>
    <mergeCell ref="A413:B413"/>
    <mergeCell ref="E413:J413"/>
    <mergeCell ref="B414:D414"/>
    <mergeCell ref="G414:H414"/>
    <mergeCell ref="I414:J414"/>
    <mergeCell ref="K414:L414"/>
    <mergeCell ref="G415:I415"/>
    <mergeCell ref="J415:L415"/>
    <mergeCell ref="A416:B416"/>
    <mergeCell ref="E416:J416"/>
    <mergeCell ref="B417:D417"/>
    <mergeCell ref="G417:H417"/>
    <mergeCell ref="I417:J417"/>
    <mergeCell ref="K417:L417"/>
    <mergeCell ref="B418:D418"/>
    <mergeCell ref="G418:H418"/>
    <mergeCell ref="I418:J418"/>
    <mergeCell ref="K418:L418"/>
    <mergeCell ref="B419:D419"/>
    <mergeCell ref="G419:H419"/>
    <mergeCell ref="I419:J419"/>
    <mergeCell ref="K419:L419"/>
    <mergeCell ref="B420:D420"/>
    <mergeCell ref="G420:H420"/>
    <mergeCell ref="I420:J420"/>
    <mergeCell ref="K420:L420"/>
    <mergeCell ref="B421:D421"/>
    <mergeCell ref="G421:H421"/>
    <mergeCell ref="I421:J421"/>
    <mergeCell ref="K421:L421"/>
    <mergeCell ref="B422:D422"/>
    <mergeCell ref="G422:H422"/>
    <mergeCell ref="I422:J422"/>
    <mergeCell ref="K422:L422"/>
    <mergeCell ref="B423:D423"/>
    <mergeCell ref="G423:H423"/>
    <mergeCell ref="I423:J423"/>
    <mergeCell ref="K423:L423"/>
    <mergeCell ref="B424:D424"/>
    <mergeCell ref="G424:H424"/>
    <mergeCell ref="I424:J424"/>
    <mergeCell ref="K424:L424"/>
    <mergeCell ref="B425:D425"/>
    <mergeCell ref="G425:H425"/>
    <mergeCell ref="I425:J425"/>
    <mergeCell ref="K425:L425"/>
    <mergeCell ref="G426:I426"/>
    <mergeCell ref="J426:L426"/>
    <mergeCell ref="A427:B427"/>
    <mergeCell ref="E427:J427"/>
    <mergeCell ref="B428:D428"/>
    <mergeCell ref="G428:H428"/>
    <mergeCell ref="I428:J428"/>
    <mergeCell ref="K428:L428"/>
    <mergeCell ref="B429:D429"/>
    <mergeCell ref="G429:H429"/>
    <mergeCell ref="I429:J429"/>
    <mergeCell ref="K429:L429"/>
    <mergeCell ref="B430:D430"/>
    <mergeCell ref="G430:H430"/>
    <mergeCell ref="I430:J430"/>
    <mergeCell ref="K430:L430"/>
    <mergeCell ref="B431:D431"/>
    <mergeCell ref="G431:H431"/>
    <mergeCell ref="I431:J431"/>
    <mergeCell ref="K431:L431"/>
    <mergeCell ref="B432:D432"/>
    <mergeCell ref="G432:H432"/>
    <mergeCell ref="I432:J432"/>
    <mergeCell ref="K432:L432"/>
    <mergeCell ref="B433:D433"/>
    <mergeCell ref="G433:H433"/>
    <mergeCell ref="I433:J433"/>
    <mergeCell ref="K433:L433"/>
    <mergeCell ref="G434:I434"/>
    <mergeCell ref="J434:L434"/>
    <mergeCell ref="A435:B435"/>
    <mergeCell ref="E435:J435"/>
    <mergeCell ref="B436:D436"/>
    <mergeCell ref="G436:H436"/>
    <mergeCell ref="I436:J436"/>
    <mergeCell ref="K436:L436"/>
    <mergeCell ref="B437:D437"/>
    <mergeCell ref="G437:H437"/>
    <mergeCell ref="I437:J437"/>
    <mergeCell ref="K437:L437"/>
    <mergeCell ref="B438:D438"/>
    <mergeCell ref="G438:H438"/>
    <mergeCell ref="I438:J438"/>
    <mergeCell ref="K438:L438"/>
    <mergeCell ref="B439:D439"/>
    <mergeCell ref="G439:H439"/>
    <mergeCell ref="I439:J439"/>
    <mergeCell ref="K439:L439"/>
    <mergeCell ref="B440:D440"/>
    <mergeCell ref="G440:H440"/>
    <mergeCell ref="I440:J440"/>
    <mergeCell ref="K440:L440"/>
    <mergeCell ref="B441:D441"/>
    <mergeCell ref="G441:H441"/>
    <mergeCell ref="I441:J441"/>
    <mergeCell ref="K441:L441"/>
    <mergeCell ref="B442:D442"/>
    <mergeCell ref="G442:H442"/>
    <mergeCell ref="I442:J442"/>
    <mergeCell ref="K442:L442"/>
    <mergeCell ref="B443:D443"/>
    <mergeCell ref="G443:H443"/>
    <mergeCell ref="I443:J443"/>
    <mergeCell ref="K443:L443"/>
    <mergeCell ref="B444:D444"/>
    <mergeCell ref="G444:H444"/>
    <mergeCell ref="I444:J444"/>
    <mergeCell ref="K444:L444"/>
    <mergeCell ref="G445:I445"/>
    <mergeCell ref="J445:L445"/>
    <mergeCell ref="A446:B446"/>
    <mergeCell ref="E446:J446"/>
    <mergeCell ref="B447:D447"/>
    <mergeCell ref="G447:H447"/>
    <mergeCell ref="I447:J447"/>
    <mergeCell ref="K447:L447"/>
    <mergeCell ref="B448:D448"/>
    <mergeCell ref="G448:H448"/>
    <mergeCell ref="I448:J448"/>
    <mergeCell ref="K448:L448"/>
    <mergeCell ref="B449:D449"/>
    <mergeCell ref="G449:H449"/>
    <mergeCell ref="I449:J449"/>
    <mergeCell ref="K449:L449"/>
    <mergeCell ref="B450:D450"/>
    <mergeCell ref="G450:H450"/>
    <mergeCell ref="I450:J450"/>
    <mergeCell ref="K450:L450"/>
    <mergeCell ref="B451:D451"/>
    <mergeCell ref="G451:H451"/>
    <mergeCell ref="I451:J451"/>
    <mergeCell ref="K451:L451"/>
    <mergeCell ref="B452:D452"/>
    <mergeCell ref="G452:H452"/>
    <mergeCell ref="I452:J452"/>
    <mergeCell ref="K452:L452"/>
    <mergeCell ref="B453:D453"/>
    <mergeCell ref="G453:H453"/>
    <mergeCell ref="I453:J453"/>
    <mergeCell ref="K453:L453"/>
    <mergeCell ref="G454:I454"/>
    <mergeCell ref="J454:L454"/>
    <mergeCell ref="A455:G455"/>
    <mergeCell ref="A456:B456"/>
    <mergeCell ref="E456:J456"/>
    <mergeCell ref="B457:D457"/>
    <mergeCell ref="G457:H457"/>
    <mergeCell ref="I457:J457"/>
    <mergeCell ref="K457:L457"/>
    <mergeCell ref="B458:D458"/>
    <mergeCell ref="G458:H458"/>
    <mergeCell ref="I458:J458"/>
    <mergeCell ref="K458:L458"/>
    <mergeCell ref="B459:D459"/>
    <mergeCell ref="G459:H459"/>
    <mergeCell ref="I459:J459"/>
    <mergeCell ref="K459:L459"/>
    <mergeCell ref="B460:D460"/>
    <mergeCell ref="G460:H460"/>
    <mergeCell ref="I460:J460"/>
    <mergeCell ref="K460:L460"/>
    <mergeCell ref="G461:I461"/>
    <mergeCell ref="J461:L461"/>
    <mergeCell ref="A462:B462"/>
    <mergeCell ref="E462:J462"/>
    <mergeCell ref="B463:D463"/>
    <mergeCell ref="G463:H463"/>
    <mergeCell ref="I463:J463"/>
    <mergeCell ref="K463:L463"/>
    <mergeCell ref="G464:I464"/>
    <mergeCell ref="J464:L464"/>
    <mergeCell ref="A465:B465"/>
    <mergeCell ref="E465:J465"/>
    <mergeCell ref="B466:D466"/>
    <mergeCell ref="G466:H466"/>
    <mergeCell ref="I466:J466"/>
    <mergeCell ref="K466:L466"/>
    <mergeCell ref="B467:D467"/>
    <mergeCell ref="G467:H467"/>
    <mergeCell ref="I467:J467"/>
    <mergeCell ref="K467:L467"/>
    <mergeCell ref="B468:D468"/>
    <mergeCell ref="G468:H468"/>
    <mergeCell ref="I468:J468"/>
    <mergeCell ref="K468:L468"/>
    <mergeCell ref="G469:I469"/>
    <mergeCell ref="J469:L469"/>
    <mergeCell ref="A470:B470"/>
    <mergeCell ref="E470:J470"/>
    <mergeCell ref="B471:D471"/>
    <mergeCell ref="G471:H471"/>
    <mergeCell ref="I471:J471"/>
    <mergeCell ref="K471:L471"/>
    <mergeCell ref="B472:D472"/>
    <mergeCell ref="G472:H472"/>
    <mergeCell ref="I472:J472"/>
    <mergeCell ref="K472:L472"/>
    <mergeCell ref="B473:D473"/>
    <mergeCell ref="G473:H473"/>
    <mergeCell ref="I473:J473"/>
    <mergeCell ref="K473:L473"/>
    <mergeCell ref="B474:D474"/>
    <mergeCell ref="G474:H474"/>
    <mergeCell ref="I474:J474"/>
    <mergeCell ref="K474:L474"/>
    <mergeCell ref="B475:D475"/>
    <mergeCell ref="G475:H475"/>
    <mergeCell ref="I475:J475"/>
    <mergeCell ref="K475:L475"/>
    <mergeCell ref="B476:D476"/>
    <mergeCell ref="G476:H476"/>
    <mergeCell ref="I476:J476"/>
    <mergeCell ref="K476:L476"/>
    <mergeCell ref="B477:D477"/>
    <mergeCell ref="G477:H477"/>
    <mergeCell ref="I477:J477"/>
    <mergeCell ref="K477:L477"/>
    <mergeCell ref="B478:D478"/>
    <mergeCell ref="G478:H478"/>
    <mergeCell ref="I478:J478"/>
    <mergeCell ref="K478:L478"/>
    <mergeCell ref="B479:D479"/>
    <mergeCell ref="G479:H479"/>
    <mergeCell ref="I479:J479"/>
    <mergeCell ref="K479:L479"/>
    <mergeCell ref="B480:D480"/>
    <mergeCell ref="G480:H480"/>
    <mergeCell ref="I480:J480"/>
    <mergeCell ref="K480:L480"/>
    <mergeCell ref="G481:I481"/>
    <mergeCell ref="J481:L481"/>
    <mergeCell ref="A482:B482"/>
    <mergeCell ref="E482:J482"/>
    <mergeCell ref="B483:D483"/>
    <mergeCell ref="G483:H483"/>
    <mergeCell ref="I483:J483"/>
    <mergeCell ref="K483:L483"/>
    <mergeCell ref="B484:D484"/>
    <mergeCell ref="G484:H484"/>
    <mergeCell ref="I484:J484"/>
    <mergeCell ref="K484:L484"/>
    <mergeCell ref="B485:D485"/>
    <mergeCell ref="G485:H485"/>
    <mergeCell ref="I485:J485"/>
    <mergeCell ref="K485:L485"/>
    <mergeCell ref="B486:D486"/>
    <mergeCell ref="G486:H486"/>
    <mergeCell ref="I486:J486"/>
    <mergeCell ref="K486:L486"/>
    <mergeCell ref="B487:D487"/>
    <mergeCell ref="G487:H487"/>
    <mergeCell ref="I487:J487"/>
    <mergeCell ref="K487:L487"/>
    <mergeCell ref="G488:I488"/>
    <mergeCell ref="J488:L488"/>
    <mergeCell ref="A489:B489"/>
    <mergeCell ref="E489:J489"/>
    <mergeCell ref="B490:D490"/>
    <mergeCell ref="G490:H490"/>
    <mergeCell ref="I490:J490"/>
    <mergeCell ref="K490:L490"/>
    <mergeCell ref="B491:D491"/>
    <mergeCell ref="G491:H491"/>
    <mergeCell ref="I491:J491"/>
    <mergeCell ref="K491:L491"/>
    <mergeCell ref="B492:D492"/>
    <mergeCell ref="G492:H492"/>
    <mergeCell ref="I492:J492"/>
    <mergeCell ref="K492:L492"/>
    <mergeCell ref="B493:D493"/>
    <mergeCell ref="G493:H493"/>
    <mergeCell ref="I493:J493"/>
    <mergeCell ref="K493:L493"/>
    <mergeCell ref="B494:D494"/>
    <mergeCell ref="G494:H494"/>
    <mergeCell ref="I494:J494"/>
    <mergeCell ref="K494:L494"/>
    <mergeCell ref="G495:I495"/>
    <mergeCell ref="J495:L495"/>
    <mergeCell ref="A496:B496"/>
    <mergeCell ref="E496:J496"/>
    <mergeCell ref="B497:D497"/>
    <mergeCell ref="G497:H497"/>
    <mergeCell ref="I497:J497"/>
    <mergeCell ref="K497:L497"/>
    <mergeCell ref="B498:D498"/>
    <mergeCell ref="G498:H498"/>
    <mergeCell ref="I498:J498"/>
    <mergeCell ref="K498:L498"/>
    <mergeCell ref="B499:D499"/>
    <mergeCell ref="G499:H499"/>
    <mergeCell ref="I499:J499"/>
    <mergeCell ref="K499:L499"/>
    <mergeCell ref="B500:D500"/>
    <mergeCell ref="G500:H500"/>
    <mergeCell ref="I500:J500"/>
    <mergeCell ref="K500:L500"/>
    <mergeCell ref="B501:D501"/>
    <mergeCell ref="G501:H501"/>
    <mergeCell ref="I501:J501"/>
    <mergeCell ref="K501:L501"/>
    <mergeCell ref="G502:I502"/>
    <mergeCell ref="J502:L502"/>
    <mergeCell ref="A503:B503"/>
    <mergeCell ref="E503:J503"/>
    <mergeCell ref="B504:D504"/>
    <mergeCell ref="G504:H504"/>
    <mergeCell ref="I504:J504"/>
    <mergeCell ref="K504:L504"/>
    <mergeCell ref="B505:D505"/>
    <mergeCell ref="G505:H505"/>
    <mergeCell ref="I505:J505"/>
    <mergeCell ref="K505:L505"/>
    <mergeCell ref="B506:D506"/>
    <mergeCell ref="G506:H506"/>
    <mergeCell ref="I506:J506"/>
    <mergeCell ref="K506:L506"/>
    <mergeCell ref="B507:D507"/>
    <mergeCell ref="G507:H507"/>
    <mergeCell ref="I507:J507"/>
    <mergeCell ref="K507:L507"/>
    <mergeCell ref="B508:D508"/>
    <mergeCell ref="G508:H508"/>
    <mergeCell ref="I508:J508"/>
    <mergeCell ref="K508:L508"/>
    <mergeCell ref="G509:I509"/>
    <mergeCell ref="J509:L509"/>
    <mergeCell ref="A510:B510"/>
    <mergeCell ref="E510:J510"/>
    <mergeCell ref="B511:D511"/>
    <mergeCell ref="G511:H511"/>
    <mergeCell ref="I511:J511"/>
    <mergeCell ref="K511:L511"/>
    <mergeCell ref="B512:D512"/>
    <mergeCell ref="G512:H512"/>
    <mergeCell ref="I512:J512"/>
    <mergeCell ref="K512:L512"/>
    <mergeCell ref="B513:D513"/>
    <mergeCell ref="G513:H513"/>
    <mergeCell ref="I513:J513"/>
    <mergeCell ref="K513:L513"/>
    <mergeCell ref="B514:D514"/>
    <mergeCell ref="G514:H514"/>
    <mergeCell ref="I514:J514"/>
    <mergeCell ref="K514:L514"/>
    <mergeCell ref="B515:D515"/>
    <mergeCell ref="G515:H515"/>
    <mergeCell ref="I515:J515"/>
    <mergeCell ref="K515:L515"/>
    <mergeCell ref="G516:I516"/>
    <mergeCell ref="J516:L516"/>
    <mergeCell ref="A517:B517"/>
    <mergeCell ref="E517:J517"/>
    <mergeCell ref="B518:D518"/>
    <mergeCell ref="G518:H518"/>
    <mergeCell ref="I518:J518"/>
    <mergeCell ref="K518:L518"/>
    <mergeCell ref="B519:D519"/>
    <mergeCell ref="G519:H519"/>
    <mergeCell ref="I519:J519"/>
    <mergeCell ref="K519:L519"/>
    <mergeCell ref="B520:D520"/>
    <mergeCell ref="G520:H520"/>
    <mergeCell ref="I520:J520"/>
    <mergeCell ref="K520:L520"/>
    <mergeCell ref="B521:D521"/>
    <mergeCell ref="G521:H521"/>
    <mergeCell ref="I521:J521"/>
    <mergeCell ref="K521:L521"/>
    <mergeCell ref="B522:D522"/>
    <mergeCell ref="G522:H522"/>
    <mergeCell ref="I522:J522"/>
    <mergeCell ref="K522:L522"/>
    <mergeCell ref="G523:I523"/>
    <mergeCell ref="J523:L523"/>
    <mergeCell ref="A524:B524"/>
    <mergeCell ref="E524:J524"/>
    <mergeCell ref="B525:D525"/>
    <mergeCell ref="G525:H525"/>
    <mergeCell ref="I525:J525"/>
    <mergeCell ref="K525:L525"/>
    <mergeCell ref="B526:D526"/>
    <mergeCell ref="G526:H526"/>
    <mergeCell ref="I526:J526"/>
    <mergeCell ref="K526:L526"/>
    <mergeCell ref="B527:D527"/>
    <mergeCell ref="G527:H527"/>
    <mergeCell ref="I527:J527"/>
    <mergeCell ref="K527:L527"/>
    <mergeCell ref="B528:D528"/>
    <mergeCell ref="G528:H528"/>
    <mergeCell ref="I528:J528"/>
    <mergeCell ref="K528:L528"/>
    <mergeCell ref="B529:D529"/>
    <mergeCell ref="G529:H529"/>
    <mergeCell ref="I529:J529"/>
    <mergeCell ref="K529:L529"/>
    <mergeCell ref="G530:I530"/>
    <mergeCell ref="J530:L530"/>
    <mergeCell ref="A531:B531"/>
    <mergeCell ref="E531:J531"/>
    <mergeCell ref="B532:D532"/>
    <mergeCell ref="G532:H532"/>
    <mergeCell ref="I532:J532"/>
    <mergeCell ref="K532:L532"/>
    <mergeCell ref="B533:D533"/>
    <mergeCell ref="G533:H533"/>
    <mergeCell ref="I533:J533"/>
    <mergeCell ref="K533:L533"/>
    <mergeCell ref="B534:D534"/>
    <mergeCell ref="G534:H534"/>
    <mergeCell ref="I534:J534"/>
    <mergeCell ref="K534:L534"/>
    <mergeCell ref="B535:D535"/>
    <mergeCell ref="G535:H535"/>
    <mergeCell ref="I535:J535"/>
    <mergeCell ref="K535:L535"/>
    <mergeCell ref="B536:D536"/>
    <mergeCell ref="G536:H536"/>
    <mergeCell ref="I536:J536"/>
    <mergeCell ref="K536:L536"/>
    <mergeCell ref="G537:I537"/>
    <mergeCell ref="J537:L537"/>
    <mergeCell ref="A538:B538"/>
    <mergeCell ref="E538:J538"/>
    <mergeCell ref="B539:D539"/>
    <mergeCell ref="G539:H539"/>
    <mergeCell ref="I539:J539"/>
    <mergeCell ref="K539:L539"/>
    <mergeCell ref="B540:D540"/>
    <mergeCell ref="G540:H540"/>
    <mergeCell ref="I540:J540"/>
    <mergeCell ref="K540:L540"/>
    <mergeCell ref="B541:D541"/>
    <mergeCell ref="G541:H541"/>
    <mergeCell ref="I541:J541"/>
    <mergeCell ref="K541:L541"/>
    <mergeCell ref="B542:D542"/>
    <mergeCell ref="G542:H542"/>
    <mergeCell ref="I542:J542"/>
    <mergeCell ref="K542:L542"/>
    <mergeCell ref="B543:D543"/>
    <mergeCell ref="G543:H543"/>
    <mergeCell ref="I543:J543"/>
    <mergeCell ref="K543:L543"/>
    <mergeCell ref="G544:I544"/>
    <mergeCell ref="J544:L544"/>
    <mergeCell ref="A545:B545"/>
    <mergeCell ref="E545:J545"/>
    <mergeCell ref="B546:D546"/>
    <mergeCell ref="G546:H546"/>
    <mergeCell ref="I546:J546"/>
    <mergeCell ref="K546:L546"/>
    <mergeCell ref="B547:D547"/>
    <mergeCell ref="G547:H547"/>
    <mergeCell ref="I547:J547"/>
    <mergeCell ref="K547:L547"/>
    <mergeCell ref="B548:D548"/>
    <mergeCell ref="G548:H548"/>
    <mergeCell ref="I548:J548"/>
    <mergeCell ref="K548:L548"/>
    <mergeCell ref="B549:D549"/>
    <mergeCell ref="G549:H549"/>
    <mergeCell ref="I549:J549"/>
    <mergeCell ref="K549:L549"/>
    <mergeCell ref="B550:D550"/>
    <mergeCell ref="G550:H550"/>
    <mergeCell ref="I550:J550"/>
    <mergeCell ref="K550:L550"/>
    <mergeCell ref="G551:I551"/>
    <mergeCell ref="J551:L551"/>
    <mergeCell ref="A552:B552"/>
    <mergeCell ref="E552:J552"/>
    <mergeCell ref="B553:D553"/>
    <mergeCell ref="G553:H553"/>
    <mergeCell ref="I553:J553"/>
    <mergeCell ref="K553:L553"/>
    <mergeCell ref="B554:D554"/>
    <mergeCell ref="G554:H554"/>
    <mergeCell ref="I554:J554"/>
    <mergeCell ref="K554:L554"/>
    <mergeCell ref="B555:D555"/>
    <mergeCell ref="G555:H555"/>
    <mergeCell ref="I555:J555"/>
    <mergeCell ref="K555:L555"/>
    <mergeCell ref="B556:D556"/>
    <mergeCell ref="G556:H556"/>
    <mergeCell ref="I556:J556"/>
    <mergeCell ref="K556:L556"/>
    <mergeCell ref="B557:D557"/>
    <mergeCell ref="G557:H557"/>
    <mergeCell ref="I557:J557"/>
    <mergeCell ref="K557:L557"/>
    <mergeCell ref="G558:I558"/>
    <mergeCell ref="J558:L558"/>
    <mergeCell ref="A559:B559"/>
    <mergeCell ref="E559:J559"/>
    <mergeCell ref="B560:D560"/>
    <mergeCell ref="G560:H560"/>
    <mergeCell ref="I560:J560"/>
    <mergeCell ref="K560:L560"/>
    <mergeCell ref="B561:D561"/>
    <mergeCell ref="G561:H561"/>
    <mergeCell ref="I561:J561"/>
    <mergeCell ref="K561:L561"/>
    <mergeCell ref="B562:D562"/>
    <mergeCell ref="G562:H562"/>
    <mergeCell ref="I562:J562"/>
    <mergeCell ref="K562:L562"/>
    <mergeCell ref="B563:D563"/>
    <mergeCell ref="G563:H563"/>
    <mergeCell ref="I563:J563"/>
    <mergeCell ref="K563:L563"/>
    <mergeCell ref="B564:D564"/>
    <mergeCell ref="G564:H564"/>
    <mergeCell ref="I564:J564"/>
    <mergeCell ref="K564:L564"/>
    <mergeCell ref="G565:I565"/>
    <mergeCell ref="J565:L565"/>
    <mergeCell ref="A566:B566"/>
    <mergeCell ref="E566:J566"/>
    <mergeCell ref="B567:D567"/>
    <mergeCell ref="G567:H567"/>
    <mergeCell ref="I567:J567"/>
    <mergeCell ref="K567:L567"/>
    <mergeCell ref="B568:D568"/>
    <mergeCell ref="G568:H568"/>
    <mergeCell ref="I568:J568"/>
    <mergeCell ref="K568:L568"/>
    <mergeCell ref="B569:D569"/>
    <mergeCell ref="G569:H569"/>
    <mergeCell ref="I569:J569"/>
    <mergeCell ref="K569:L569"/>
    <mergeCell ref="B570:D570"/>
    <mergeCell ref="G570:H570"/>
    <mergeCell ref="I570:J570"/>
    <mergeCell ref="K570:L570"/>
    <mergeCell ref="B571:D571"/>
    <mergeCell ref="G571:H571"/>
    <mergeCell ref="I571:J571"/>
    <mergeCell ref="K571:L571"/>
    <mergeCell ref="G572:I572"/>
    <mergeCell ref="J572:L572"/>
    <mergeCell ref="A573:B573"/>
    <mergeCell ref="E573:J573"/>
    <mergeCell ref="B574:D574"/>
    <mergeCell ref="G574:H574"/>
    <mergeCell ref="I574:J574"/>
    <mergeCell ref="K574:L574"/>
    <mergeCell ref="B575:D575"/>
    <mergeCell ref="G575:H575"/>
    <mergeCell ref="I575:J575"/>
    <mergeCell ref="K575:L575"/>
    <mergeCell ref="B576:D576"/>
    <mergeCell ref="G576:H576"/>
    <mergeCell ref="I576:J576"/>
    <mergeCell ref="K576:L576"/>
    <mergeCell ref="B577:D577"/>
    <mergeCell ref="G577:H577"/>
    <mergeCell ref="I577:J577"/>
    <mergeCell ref="K577:L577"/>
    <mergeCell ref="B578:D578"/>
    <mergeCell ref="G578:H578"/>
    <mergeCell ref="I578:J578"/>
    <mergeCell ref="K578:L578"/>
    <mergeCell ref="G579:I579"/>
    <mergeCell ref="J579:L579"/>
    <mergeCell ref="A580:B580"/>
    <mergeCell ref="E580:J580"/>
    <mergeCell ref="B581:D581"/>
    <mergeCell ref="G581:H581"/>
    <mergeCell ref="I581:J581"/>
    <mergeCell ref="K581:L581"/>
    <mergeCell ref="B582:D582"/>
    <mergeCell ref="G582:H582"/>
    <mergeCell ref="I582:J582"/>
    <mergeCell ref="K582:L582"/>
    <mergeCell ref="B583:D583"/>
    <mergeCell ref="G583:H583"/>
    <mergeCell ref="I583:J583"/>
    <mergeCell ref="K583:L583"/>
    <mergeCell ref="B584:D584"/>
    <mergeCell ref="G584:H584"/>
    <mergeCell ref="I584:J584"/>
    <mergeCell ref="K584:L584"/>
    <mergeCell ref="B585:D585"/>
    <mergeCell ref="G585:H585"/>
    <mergeCell ref="I585:J585"/>
    <mergeCell ref="K585:L585"/>
    <mergeCell ref="G586:I586"/>
    <mergeCell ref="J586:L586"/>
    <mergeCell ref="A587:B587"/>
    <mergeCell ref="E587:J587"/>
    <mergeCell ref="B588:D588"/>
    <mergeCell ref="G588:H588"/>
    <mergeCell ref="I588:J588"/>
    <mergeCell ref="K588:L588"/>
    <mergeCell ref="B589:D589"/>
    <mergeCell ref="G589:H589"/>
    <mergeCell ref="I589:J589"/>
    <mergeCell ref="K589:L589"/>
    <mergeCell ref="B590:D590"/>
    <mergeCell ref="G590:H590"/>
    <mergeCell ref="I590:J590"/>
    <mergeCell ref="K590:L590"/>
    <mergeCell ref="B591:D591"/>
    <mergeCell ref="G591:H591"/>
    <mergeCell ref="I591:J591"/>
    <mergeCell ref="K591:L591"/>
    <mergeCell ref="B592:D592"/>
    <mergeCell ref="G592:H592"/>
    <mergeCell ref="I592:J592"/>
    <mergeCell ref="K592:L592"/>
    <mergeCell ref="G593:I593"/>
    <mergeCell ref="J593:L593"/>
    <mergeCell ref="A594:B594"/>
    <mergeCell ref="E594:J594"/>
    <mergeCell ref="B595:D595"/>
    <mergeCell ref="G595:H595"/>
    <mergeCell ref="I595:J595"/>
    <mergeCell ref="K595:L595"/>
    <mergeCell ref="B596:D596"/>
    <mergeCell ref="G596:H596"/>
    <mergeCell ref="I596:J596"/>
    <mergeCell ref="K596:L596"/>
    <mergeCell ref="B597:D597"/>
    <mergeCell ref="G597:H597"/>
    <mergeCell ref="I597:J597"/>
    <mergeCell ref="K597:L597"/>
    <mergeCell ref="B598:D598"/>
    <mergeCell ref="G598:H598"/>
    <mergeCell ref="I598:J598"/>
    <mergeCell ref="K598:L598"/>
    <mergeCell ref="B599:D599"/>
    <mergeCell ref="G599:H599"/>
    <mergeCell ref="I599:J599"/>
    <mergeCell ref="K599:L599"/>
    <mergeCell ref="B600:D600"/>
    <mergeCell ref="G600:H600"/>
    <mergeCell ref="I600:J600"/>
    <mergeCell ref="K600:L600"/>
    <mergeCell ref="B601:D601"/>
    <mergeCell ref="G601:H601"/>
    <mergeCell ref="I601:J601"/>
    <mergeCell ref="K601:L601"/>
    <mergeCell ref="G602:I602"/>
    <mergeCell ref="J602:L602"/>
    <mergeCell ref="A603:B603"/>
    <mergeCell ref="E603:J603"/>
    <mergeCell ref="B604:D604"/>
    <mergeCell ref="G604:H604"/>
    <mergeCell ref="I604:J604"/>
    <mergeCell ref="K604:L604"/>
    <mergeCell ref="B605:D605"/>
    <mergeCell ref="G605:H605"/>
    <mergeCell ref="I605:J605"/>
    <mergeCell ref="K605:L605"/>
    <mergeCell ref="B606:D606"/>
    <mergeCell ref="G606:H606"/>
    <mergeCell ref="I606:J606"/>
    <mergeCell ref="K606:L606"/>
    <mergeCell ref="B607:D607"/>
    <mergeCell ref="G607:H607"/>
    <mergeCell ref="I607:J607"/>
    <mergeCell ref="K607:L607"/>
    <mergeCell ref="B608:D608"/>
    <mergeCell ref="G608:H608"/>
    <mergeCell ref="I608:J608"/>
    <mergeCell ref="K608:L608"/>
    <mergeCell ref="G609:I609"/>
    <mergeCell ref="J609:L609"/>
    <mergeCell ref="A610:B610"/>
    <mergeCell ref="E610:J610"/>
    <mergeCell ref="B611:D611"/>
    <mergeCell ref="G611:H611"/>
    <mergeCell ref="I611:J611"/>
    <mergeCell ref="K611:L611"/>
    <mergeCell ref="B612:D612"/>
    <mergeCell ref="G612:H612"/>
    <mergeCell ref="I612:J612"/>
    <mergeCell ref="K612:L612"/>
    <mergeCell ref="B613:D613"/>
    <mergeCell ref="G613:H613"/>
    <mergeCell ref="I613:J613"/>
    <mergeCell ref="K613:L613"/>
    <mergeCell ref="G614:I614"/>
    <mergeCell ref="J614:L614"/>
    <mergeCell ref="A615:G615"/>
    <mergeCell ref="A616:G616"/>
    <mergeCell ref="A617:G617"/>
    <mergeCell ref="A618:B618"/>
    <mergeCell ref="E618:J618"/>
    <mergeCell ref="B619:D619"/>
    <mergeCell ref="G619:H619"/>
    <mergeCell ref="I619:J619"/>
    <mergeCell ref="K619:L619"/>
    <mergeCell ref="B620:D620"/>
    <mergeCell ref="G620:H620"/>
    <mergeCell ref="I620:J620"/>
    <mergeCell ref="K620:L620"/>
    <mergeCell ref="B621:D621"/>
    <mergeCell ref="G621:H621"/>
    <mergeCell ref="I621:J621"/>
    <mergeCell ref="K621:L621"/>
    <mergeCell ref="B622:D622"/>
    <mergeCell ref="G622:H622"/>
    <mergeCell ref="I622:J622"/>
    <mergeCell ref="K622:L622"/>
    <mergeCell ref="B623:D623"/>
    <mergeCell ref="G623:H623"/>
    <mergeCell ref="I623:J623"/>
    <mergeCell ref="K623:L623"/>
    <mergeCell ref="B624:D624"/>
    <mergeCell ref="G624:H624"/>
    <mergeCell ref="I624:J624"/>
    <mergeCell ref="K624:L624"/>
    <mergeCell ref="B625:D625"/>
    <mergeCell ref="G625:H625"/>
    <mergeCell ref="I625:J625"/>
    <mergeCell ref="K625:L625"/>
    <mergeCell ref="G626:I626"/>
    <mergeCell ref="J626:L626"/>
    <mergeCell ref="A627:G627"/>
    <mergeCell ref="A628:B628"/>
    <mergeCell ref="E628:J628"/>
    <mergeCell ref="B629:D629"/>
    <mergeCell ref="G629:H629"/>
    <mergeCell ref="I629:J629"/>
    <mergeCell ref="K629:L629"/>
    <mergeCell ref="B630:D630"/>
    <mergeCell ref="G630:H630"/>
    <mergeCell ref="I630:J630"/>
    <mergeCell ref="K630:L630"/>
    <mergeCell ref="B631:D631"/>
    <mergeCell ref="G631:H631"/>
    <mergeCell ref="I631:J631"/>
    <mergeCell ref="K631:L631"/>
    <mergeCell ref="B632:D632"/>
    <mergeCell ref="G632:H632"/>
    <mergeCell ref="I632:J632"/>
    <mergeCell ref="K632:L632"/>
    <mergeCell ref="B633:D633"/>
    <mergeCell ref="G633:H633"/>
    <mergeCell ref="I633:J633"/>
    <mergeCell ref="K633:L633"/>
    <mergeCell ref="B634:D634"/>
    <mergeCell ref="G634:H634"/>
    <mergeCell ref="I634:J634"/>
    <mergeCell ref="K634:L634"/>
    <mergeCell ref="B635:D635"/>
    <mergeCell ref="G635:H635"/>
    <mergeCell ref="I635:J635"/>
    <mergeCell ref="K635:L635"/>
    <mergeCell ref="B636:D636"/>
    <mergeCell ref="G636:H636"/>
    <mergeCell ref="I636:J636"/>
    <mergeCell ref="K636:L636"/>
    <mergeCell ref="B637:D637"/>
    <mergeCell ref="G637:H637"/>
    <mergeCell ref="I637:J637"/>
    <mergeCell ref="K637:L637"/>
    <mergeCell ref="B638:D638"/>
    <mergeCell ref="G638:H638"/>
    <mergeCell ref="I638:J638"/>
    <mergeCell ref="K638:L638"/>
    <mergeCell ref="B639:D639"/>
    <mergeCell ref="G639:H639"/>
    <mergeCell ref="I639:J639"/>
    <mergeCell ref="K639:L639"/>
    <mergeCell ref="B640:D640"/>
    <mergeCell ref="G640:H640"/>
    <mergeCell ref="I640:J640"/>
    <mergeCell ref="K640:L640"/>
    <mergeCell ref="B641:D641"/>
    <mergeCell ref="G641:H641"/>
    <mergeCell ref="I641:J641"/>
    <mergeCell ref="K641:L641"/>
    <mergeCell ref="B642:D642"/>
    <mergeCell ref="G642:H642"/>
    <mergeCell ref="I642:J642"/>
    <mergeCell ref="K642:L642"/>
    <mergeCell ref="B643:D643"/>
    <mergeCell ref="G643:H643"/>
    <mergeCell ref="I643:J643"/>
    <mergeCell ref="K643:L643"/>
    <mergeCell ref="B644:D644"/>
    <mergeCell ref="G644:H644"/>
    <mergeCell ref="I644:J644"/>
    <mergeCell ref="K644:L644"/>
    <mergeCell ref="B645:D645"/>
    <mergeCell ref="G645:H645"/>
    <mergeCell ref="I645:J645"/>
    <mergeCell ref="K645:L645"/>
    <mergeCell ref="B646:D646"/>
    <mergeCell ref="G646:H646"/>
    <mergeCell ref="I646:J646"/>
    <mergeCell ref="K646:L646"/>
    <mergeCell ref="G647:I647"/>
    <mergeCell ref="J647:L647"/>
    <mergeCell ref="A648:G648"/>
    <mergeCell ref="A649:B649"/>
    <mergeCell ref="E649:J649"/>
    <mergeCell ref="B650:D650"/>
    <mergeCell ref="G650:H650"/>
    <mergeCell ref="I650:J650"/>
    <mergeCell ref="K650:L650"/>
    <mergeCell ref="B651:D651"/>
    <mergeCell ref="G651:H651"/>
    <mergeCell ref="I651:J651"/>
    <mergeCell ref="K651:L651"/>
    <mergeCell ref="B652:D652"/>
    <mergeCell ref="G652:H652"/>
    <mergeCell ref="I652:J652"/>
    <mergeCell ref="K652:L652"/>
    <mergeCell ref="B653:D653"/>
    <mergeCell ref="G653:H653"/>
    <mergeCell ref="I653:J653"/>
    <mergeCell ref="K653:L653"/>
    <mergeCell ref="B654:D654"/>
    <mergeCell ref="G654:H654"/>
    <mergeCell ref="I654:J654"/>
    <mergeCell ref="K654:L654"/>
    <mergeCell ref="G655:I655"/>
    <mergeCell ref="J655:L655"/>
    <mergeCell ref="A656:B656"/>
    <mergeCell ref="E656:J656"/>
    <mergeCell ref="B657:D657"/>
    <mergeCell ref="G657:H657"/>
    <mergeCell ref="I657:J657"/>
    <mergeCell ref="K657:L657"/>
    <mergeCell ref="B658:D658"/>
    <mergeCell ref="G658:H658"/>
    <mergeCell ref="I658:J658"/>
    <mergeCell ref="K658:L658"/>
    <mergeCell ref="B659:D659"/>
    <mergeCell ref="G659:H659"/>
    <mergeCell ref="I659:J659"/>
    <mergeCell ref="K659:L659"/>
    <mergeCell ref="B660:D660"/>
    <mergeCell ref="G660:H660"/>
    <mergeCell ref="I660:J660"/>
    <mergeCell ref="K660:L660"/>
    <mergeCell ref="G661:I661"/>
    <mergeCell ref="J661:L661"/>
    <mergeCell ref="A662:G662"/>
    <mergeCell ref="A663:B663"/>
    <mergeCell ref="E663:J663"/>
    <mergeCell ref="B664:D664"/>
    <mergeCell ref="G664:H664"/>
    <mergeCell ref="I664:J664"/>
    <mergeCell ref="K664:L664"/>
    <mergeCell ref="B665:D665"/>
    <mergeCell ref="G665:H665"/>
    <mergeCell ref="I665:J665"/>
    <mergeCell ref="K665:L665"/>
    <mergeCell ref="B666:D666"/>
    <mergeCell ref="G666:H666"/>
    <mergeCell ref="I666:J666"/>
    <mergeCell ref="K666:L666"/>
    <mergeCell ref="B667:D667"/>
    <mergeCell ref="G667:H667"/>
    <mergeCell ref="I667:J667"/>
    <mergeCell ref="K667:L667"/>
    <mergeCell ref="B668:D668"/>
    <mergeCell ref="G668:H668"/>
    <mergeCell ref="I668:J668"/>
    <mergeCell ref="K668:L668"/>
    <mergeCell ref="G669:I669"/>
    <mergeCell ref="J669:L669"/>
    <mergeCell ref="A670:B670"/>
    <mergeCell ref="E670:J670"/>
    <mergeCell ref="B671:D671"/>
    <mergeCell ref="G671:H671"/>
    <mergeCell ref="I671:J671"/>
    <mergeCell ref="K671:L671"/>
    <mergeCell ref="B672:D672"/>
    <mergeCell ref="G672:H672"/>
    <mergeCell ref="I672:J672"/>
    <mergeCell ref="K672:L672"/>
    <mergeCell ref="B673:D673"/>
    <mergeCell ref="G673:H673"/>
    <mergeCell ref="I673:J673"/>
    <mergeCell ref="K673:L673"/>
    <mergeCell ref="B674:D674"/>
    <mergeCell ref="G674:H674"/>
    <mergeCell ref="I674:J674"/>
    <mergeCell ref="K674:L674"/>
    <mergeCell ref="B675:D675"/>
    <mergeCell ref="G675:H675"/>
    <mergeCell ref="I675:J675"/>
    <mergeCell ref="K675:L675"/>
    <mergeCell ref="G676:I676"/>
    <mergeCell ref="J676:L676"/>
    <mergeCell ref="A677:G677"/>
    <mergeCell ref="A678:B678"/>
    <mergeCell ref="E678:J678"/>
    <mergeCell ref="B679:D679"/>
    <mergeCell ref="G679:H679"/>
    <mergeCell ref="I679:J679"/>
    <mergeCell ref="K679:L679"/>
    <mergeCell ref="B680:D680"/>
    <mergeCell ref="G680:H680"/>
    <mergeCell ref="I680:J680"/>
    <mergeCell ref="K680:L680"/>
    <mergeCell ref="B681:D681"/>
    <mergeCell ref="G681:H681"/>
    <mergeCell ref="I681:J681"/>
    <mergeCell ref="K681:L681"/>
    <mergeCell ref="G682:I682"/>
    <mergeCell ref="J682:L682"/>
    <mergeCell ref="A683:B683"/>
    <mergeCell ref="E683:J683"/>
    <mergeCell ref="B684:D684"/>
    <mergeCell ref="G684:H684"/>
    <mergeCell ref="I684:J684"/>
    <mergeCell ref="K684:L684"/>
    <mergeCell ref="B685:D685"/>
    <mergeCell ref="G685:H685"/>
    <mergeCell ref="I685:J685"/>
    <mergeCell ref="K685:L685"/>
    <mergeCell ref="B686:D686"/>
    <mergeCell ref="G686:H686"/>
    <mergeCell ref="I686:J686"/>
    <mergeCell ref="K686:L686"/>
    <mergeCell ref="G687:I687"/>
    <mergeCell ref="J687:L687"/>
    <mergeCell ref="A688:B688"/>
    <mergeCell ref="E688:J688"/>
    <mergeCell ref="B689:D689"/>
    <mergeCell ref="G689:H689"/>
    <mergeCell ref="I689:J689"/>
    <mergeCell ref="K689:L689"/>
    <mergeCell ref="B690:D690"/>
    <mergeCell ref="G690:H690"/>
    <mergeCell ref="I690:J690"/>
    <mergeCell ref="K690:L690"/>
    <mergeCell ref="B691:D691"/>
    <mergeCell ref="G691:H691"/>
    <mergeCell ref="I691:J691"/>
    <mergeCell ref="K691:L691"/>
    <mergeCell ref="B692:D692"/>
    <mergeCell ref="G692:H692"/>
    <mergeCell ref="I692:J692"/>
    <mergeCell ref="K692:L692"/>
    <mergeCell ref="G693:I693"/>
    <mergeCell ref="J693:L693"/>
    <mergeCell ref="A694:B694"/>
    <mergeCell ref="E694:J694"/>
    <mergeCell ref="B695:D695"/>
    <mergeCell ref="G695:H695"/>
    <mergeCell ref="I695:J695"/>
    <mergeCell ref="K695:L695"/>
    <mergeCell ref="B696:D696"/>
    <mergeCell ref="G696:H696"/>
    <mergeCell ref="I696:J696"/>
    <mergeCell ref="K696:L696"/>
    <mergeCell ref="B697:D697"/>
    <mergeCell ref="G697:H697"/>
    <mergeCell ref="I697:J697"/>
    <mergeCell ref="K697:L697"/>
    <mergeCell ref="G698:I698"/>
    <mergeCell ref="J698:L698"/>
    <mergeCell ref="A699:B699"/>
    <mergeCell ref="E699:J699"/>
    <mergeCell ref="B700:D700"/>
    <mergeCell ref="G700:H700"/>
    <mergeCell ref="I700:J700"/>
    <mergeCell ref="K700:L700"/>
    <mergeCell ref="B701:D701"/>
    <mergeCell ref="G701:H701"/>
    <mergeCell ref="I701:J701"/>
    <mergeCell ref="K701:L701"/>
    <mergeCell ref="B702:D702"/>
    <mergeCell ref="G702:H702"/>
    <mergeCell ref="I702:J702"/>
    <mergeCell ref="K702:L702"/>
    <mergeCell ref="B703:D703"/>
    <mergeCell ref="G703:H703"/>
    <mergeCell ref="I703:J703"/>
    <mergeCell ref="K703:L703"/>
    <mergeCell ref="G704:I704"/>
    <mergeCell ref="J704:L704"/>
    <mergeCell ref="A705:B705"/>
    <mergeCell ref="E705:J705"/>
    <mergeCell ref="B706:D706"/>
    <mergeCell ref="G706:H706"/>
    <mergeCell ref="I706:J706"/>
    <mergeCell ref="K706:L706"/>
    <mergeCell ref="G707:I707"/>
    <mergeCell ref="J707:L707"/>
    <mergeCell ref="A708:B708"/>
    <mergeCell ref="E708:J708"/>
    <mergeCell ref="B709:D709"/>
    <mergeCell ref="G709:H709"/>
    <mergeCell ref="I709:J709"/>
    <mergeCell ref="K709:L709"/>
    <mergeCell ref="B710:D710"/>
    <mergeCell ref="G710:H710"/>
    <mergeCell ref="I710:J710"/>
    <mergeCell ref="K710:L710"/>
    <mergeCell ref="B711:D711"/>
    <mergeCell ref="G711:H711"/>
    <mergeCell ref="I711:J711"/>
    <mergeCell ref="K711:L711"/>
    <mergeCell ref="G712:I712"/>
    <mergeCell ref="J712:L712"/>
    <mergeCell ref="A713:B713"/>
    <mergeCell ref="E713:J713"/>
    <mergeCell ref="B714:D714"/>
    <mergeCell ref="G714:H714"/>
    <mergeCell ref="I714:J714"/>
    <mergeCell ref="K714:L714"/>
    <mergeCell ref="B715:D715"/>
    <mergeCell ref="G715:H715"/>
    <mergeCell ref="I715:J715"/>
    <mergeCell ref="K715:L715"/>
    <mergeCell ref="B716:D716"/>
    <mergeCell ref="G716:H716"/>
    <mergeCell ref="I716:J716"/>
    <mergeCell ref="K716:L716"/>
    <mergeCell ref="B717:D717"/>
    <mergeCell ref="G717:H717"/>
    <mergeCell ref="I717:J717"/>
    <mergeCell ref="K717:L717"/>
    <mergeCell ref="B718:D718"/>
    <mergeCell ref="G718:H718"/>
    <mergeCell ref="I718:J718"/>
    <mergeCell ref="K718:L718"/>
    <mergeCell ref="G719:I719"/>
    <mergeCell ref="J719:L719"/>
    <mergeCell ref="A720:B720"/>
    <mergeCell ref="E720:J720"/>
    <mergeCell ref="B721:D721"/>
    <mergeCell ref="G721:H721"/>
    <mergeCell ref="I721:J721"/>
    <mergeCell ref="K721:L721"/>
    <mergeCell ref="B722:D722"/>
    <mergeCell ref="G722:H722"/>
    <mergeCell ref="I722:J722"/>
    <mergeCell ref="K722:L722"/>
    <mergeCell ref="B723:D723"/>
    <mergeCell ref="G723:H723"/>
    <mergeCell ref="I723:J723"/>
    <mergeCell ref="K723:L723"/>
    <mergeCell ref="B724:D724"/>
    <mergeCell ref="G724:H724"/>
    <mergeCell ref="I724:J724"/>
    <mergeCell ref="K724:L724"/>
    <mergeCell ref="G725:I725"/>
    <mergeCell ref="J725:L725"/>
    <mergeCell ref="A726:B726"/>
    <mergeCell ref="E726:J726"/>
    <mergeCell ref="B727:D727"/>
    <mergeCell ref="G727:H727"/>
    <mergeCell ref="I727:J727"/>
    <mergeCell ref="K727:L727"/>
    <mergeCell ref="B728:D728"/>
    <mergeCell ref="G728:H728"/>
    <mergeCell ref="I728:J728"/>
    <mergeCell ref="K728:L728"/>
    <mergeCell ref="B729:D729"/>
    <mergeCell ref="G729:H729"/>
    <mergeCell ref="I729:J729"/>
    <mergeCell ref="K729:L729"/>
    <mergeCell ref="B730:D730"/>
    <mergeCell ref="G730:H730"/>
    <mergeCell ref="I730:J730"/>
    <mergeCell ref="K730:L730"/>
    <mergeCell ref="G731:I731"/>
    <mergeCell ref="J731:L731"/>
    <mergeCell ref="A732:G732"/>
    <mergeCell ref="A733:B733"/>
    <mergeCell ref="E733:J733"/>
    <mergeCell ref="B734:D734"/>
    <mergeCell ref="G734:H734"/>
    <mergeCell ref="I734:J734"/>
    <mergeCell ref="K734:L734"/>
    <mergeCell ref="B735:D735"/>
    <mergeCell ref="G735:H735"/>
    <mergeCell ref="I735:J735"/>
    <mergeCell ref="K735:L735"/>
    <mergeCell ref="G736:I736"/>
    <mergeCell ref="J736:L736"/>
    <mergeCell ref="A737:B737"/>
    <mergeCell ref="E737:J737"/>
    <mergeCell ref="B738:D738"/>
    <mergeCell ref="G738:H738"/>
    <mergeCell ref="I738:J738"/>
    <mergeCell ref="K738:L738"/>
    <mergeCell ref="B739:D739"/>
    <mergeCell ref="G739:H739"/>
    <mergeCell ref="I739:J739"/>
    <mergeCell ref="K739:L739"/>
    <mergeCell ref="G740:I740"/>
    <mergeCell ref="J740:L740"/>
    <mergeCell ref="A741:G741"/>
    <mergeCell ref="A742:B742"/>
    <mergeCell ref="E742:J742"/>
    <mergeCell ref="B743:D743"/>
    <mergeCell ref="G743:H743"/>
    <mergeCell ref="I743:J743"/>
    <mergeCell ref="K743:L743"/>
    <mergeCell ref="B744:D744"/>
    <mergeCell ref="G744:H744"/>
    <mergeCell ref="I744:J744"/>
    <mergeCell ref="K744:L744"/>
    <mergeCell ref="G745:I745"/>
    <mergeCell ref="J745:L745"/>
    <mergeCell ref="A746:B746"/>
    <mergeCell ref="E746:J746"/>
    <mergeCell ref="B747:D747"/>
    <mergeCell ref="G747:H747"/>
    <mergeCell ref="I747:J747"/>
    <mergeCell ref="K747:L747"/>
    <mergeCell ref="B748:D748"/>
    <mergeCell ref="G748:H748"/>
    <mergeCell ref="I748:J748"/>
    <mergeCell ref="K748:L748"/>
    <mergeCell ref="G749:I749"/>
    <mergeCell ref="J749:L749"/>
    <mergeCell ref="A750:B750"/>
    <mergeCell ref="E750:J750"/>
    <mergeCell ref="B751:D751"/>
    <mergeCell ref="G751:H751"/>
    <mergeCell ref="I751:J751"/>
    <mergeCell ref="K751:L751"/>
    <mergeCell ref="B752:D752"/>
    <mergeCell ref="G752:H752"/>
    <mergeCell ref="I752:J752"/>
    <mergeCell ref="K752:L752"/>
    <mergeCell ref="B753:D753"/>
    <mergeCell ref="G753:H753"/>
    <mergeCell ref="I753:J753"/>
    <mergeCell ref="K753:L753"/>
    <mergeCell ref="G754:I754"/>
    <mergeCell ref="J754:L754"/>
    <mergeCell ref="A755:B755"/>
    <mergeCell ref="E755:J755"/>
    <mergeCell ref="B756:D756"/>
    <mergeCell ref="G756:H756"/>
    <mergeCell ref="I756:J756"/>
    <mergeCell ref="K756:L756"/>
    <mergeCell ref="B757:D757"/>
    <mergeCell ref="G757:H757"/>
    <mergeCell ref="I757:J757"/>
    <mergeCell ref="K757:L757"/>
    <mergeCell ref="B758:D758"/>
    <mergeCell ref="G758:H758"/>
    <mergeCell ref="I758:J758"/>
    <mergeCell ref="K758:L758"/>
    <mergeCell ref="G759:I759"/>
    <mergeCell ref="J759:L759"/>
    <mergeCell ref="A760:G760"/>
    <mergeCell ref="A761:B761"/>
    <mergeCell ref="E761:J761"/>
    <mergeCell ref="B762:D762"/>
    <mergeCell ref="G762:H762"/>
    <mergeCell ref="I762:J762"/>
    <mergeCell ref="K762:L762"/>
    <mergeCell ref="B763:D763"/>
    <mergeCell ref="G763:H763"/>
    <mergeCell ref="I763:J763"/>
    <mergeCell ref="K763:L763"/>
    <mergeCell ref="B764:D764"/>
    <mergeCell ref="G764:H764"/>
    <mergeCell ref="I764:J764"/>
    <mergeCell ref="K764:L764"/>
    <mergeCell ref="B765:D765"/>
    <mergeCell ref="G765:H765"/>
    <mergeCell ref="I765:J765"/>
    <mergeCell ref="K765:L765"/>
    <mergeCell ref="B766:D766"/>
    <mergeCell ref="G766:H766"/>
    <mergeCell ref="I766:J766"/>
    <mergeCell ref="K766:L766"/>
    <mergeCell ref="B767:D767"/>
    <mergeCell ref="G767:H767"/>
    <mergeCell ref="I767:J767"/>
    <mergeCell ref="K767:L767"/>
    <mergeCell ref="B768:D768"/>
    <mergeCell ref="G768:H768"/>
    <mergeCell ref="I768:J768"/>
    <mergeCell ref="K768:L768"/>
    <mergeCell ref="B769:D769"/>
    <mergeCell ref="G769:H769"/>
    <mergeCell ref="I769:J769"/>
    <mergeCell ref="K769:L769"/>
    <mergeCell ref="B770:D770"/>
    <mergeCell ref="G770:H770"/>
    <mergeCell ref="I770:J770"/>
    <mergeCell ref="K770:L770"/>
    <mergeCell ref="G771:I771"/>
    <mergeCell ref="J771:L771"/>
    <mergeCell ref="A772:B772"/>
    <mergeCell ref="E772:J772"/>
    <mergeCell ref="B773:D773"/>
    <mergeCell ref="G773:H773"/>
    <mergeCell ref="I773:J773"/>
    <mergeCell ref="K773:L773"/>
    <mergeCell ref="B774:D774"/>
    <mergeCell ref="G774:H774"/>
    <mergeCell ref="I774:J774"/>
    <mergeCell ref="K774:L774"/>
    <mergeCell ref="B775:D775"/>
    <mergeCell ref="G775:H775"/>
    <mergeCell ref="I775:J775"/>
    <mergeCell ref="K775:L775"/>
    <mergeCell ref="G776:I776"/>
    <mergeCell ref="J776:L776"/>
    <mergeCell ref="A777:B777"/>
    <mergeCell ref="E777:J777"/>
    <mergeCell ref="B778:D778"/>
    <mergeCell ref="G778:H778"/>
    <mergeCell ref="I778:J778"/>
    <mergeCell ref="K778:L778"/>
    <mergeCell ref="B779:D779"/>
    <mergeCell ref="G779:H779"/>
    <mergeCell ref="I779:J779"/>
    <mergeCell ref="K779:L779"/>
    <mergeCell ref="B780:D780"/>
    <mergeCell ref="G780:H780"/>
    <mergeCell ref="I780:J780"/>
    <mergeCell ref="K780:L780"/>
    <mergeCell ref="G781:I781"/>
    <mergeCell ref="J781:L781"/>
    <mergeCell ref="A782:G782"/>
    <mergeCell ref="A783:B783"/>
    <mergeCell ref="E783:J783"/>
    <mergeCell ref="B784:D784"/>
    <mergeCell ref="G784:H784"/>
    <mergeCell ref="I784:J784"/>
    <mergeCell ref="K784:L784"/>
    <mergeCell ref="B785:D785"/>
    <mergeCell ref="G785:H785"/>
    <mergeCell ref="I785:J785"/>
    <mergeCell ref="K785:L785"/>
    <mergeCell ref="B786:D786"/>
    <mergeCell ref="G786:H786"/>
    <mergeCell ref="I786:J786"/>
    <mergeCell ref="K786:L786"/>
    <mergeCell ref="G787:I787"/>
    <mergeCell ref="J787:L787"/>
    <mergeCell ref="A788:G788"/>
    <mergeCell ref="A789:B789"/>
    <mergeCell ref="E789:J789"/>
    <mergeCell ref="B790:D790"/>
    <mergeCell ref="G790:H790"/>
    <mergeCell ref="I790:J790"/>
    <mergeCell ref="K790:L790"/>
    <mergeCell ref="B791:D791"/>
    <mergeCell ref="G791:H791"/>
    <mergeCell ref="I791:J791"/>
    <mergeCell ref="K791:L791"/>
    <mergeCell ref="B792:D792"/>
    <mergeCell ref="G792:H792"/>
    <mergeCell ref="I792:J792"/>
    <mergeCell ref="K792:L792"/>
    <mergeCell ref="B793:D793"/>
    <mergeCell ref="G793:H793"/>
    <mergeCell ref="I793:J793"/>
    <mergeCell ref="K793:L793"/>
    <mergeCell ref="G794:I794"/>
    <mergeCell ref="J794:L794"/>
    <mergeCell ref="A795:B795"/>
    <mergeCell ref="E795:J795"/>
    <mergeCell ref="B796:D796"/>
    <mergeCell ref="G796:H796"/>
    <mergeCell ref="I796:J796"/>
    <mergeCell ref="K796:L796"/>
    <mergeCell ref="B797:D797"/>
    <mergeCell ref="G797:H797"/>
    <mergeCell ref="I797:J797"/>
    <mergeCell ref="K797:L797"/>
    <mergeCell ref="B798:D798"/>
    <mergeCell ref="G798:H798"/>
    <mergeCell ref="I798:J798"/>
    <mergeCell ref="K798:L798"/>
    <mergeCell ref="B799:D799"/>
    <mergeCell ref="G799:H799"/>
    <mergeCell ref="I799:J799"/>
    <mergeCell ref="K799:L799"/>
    <mergeCell ref="G800:I800"/>
    <mergeCell ref="J800:L800"/>
    <mergeCell ref="A801:B801"/>
    <mergeCell ref="E801:J801"/>
    <mergeCell ref="B802:D802"/>
    <mergeCell ref="G802:H802"/>
    <mergeCell ref="I802:J802"/>
    <mergeCell ref="K802:L802"/>
    <mergeCell ref="B803:D803"/>
    <mergeCell ref="G803:H803"/>
    <mergeCell ref="I803:J803"/>
    <mergeCell ref="K803:L803"/>
    <mergeCell ref="B804:D804"/>
    <mergeCell ref="G804:H804"/>
    <mergeCell ref="I804:J804"/>
    <mergeCell ref="K804:L804"/>
    <mergeCell ref="B805:D805"/>
    <mergeCell ref="G805:H805"/>
    <mergeCell ref="I805:J805"/>
    <mergeCell ref="K805:L805"/>
    <mergeCell ref="G806:I806"/>
    <mergeCell ref="J806:L806"/>
    <mergeCell ref="A807:B807"/>
    <mergeCell ref="E807:J807"/>
    <mergeCell ref="B808:D808"/>
    <mergeCell ref="G808:H808"/>
    <mergeCell ref="I808:J808"/>
    <mergeCell ref="K808:L808"/>
    <mergeCell ref="B809:D809"/>
    <mergeCell ref="G809:H809"/>
    <mergeCell ref="I809:J809"/>
    <mergeCell ref="K809:L809"/>
    <mergeCell ref="B810:D810"/>
    <mergeCell ref="G810:H810"/>
    <mergeCell ref="I810:J810"/>
    <mergeCell ref="K810:L810"/>
    <mergeCell ref="B811:D811"/>
    <mergeCell ref="G811:H811"/>
    <mergeCell ref="I811:J811"/>
    <mergeCell ref="K811:L811"/>
    <mergeCell ref="G812:I812"/>
    <mergeCell ref="J812:L812"/>
    <mergeCell ref="A813:B813"/>
    <mergeCell ref="E813:J813"/>
    <mergeCell ref="B814:D814"/>
    <mergeCell ref="G814:H814"/>
    <mergeCell ref="I814:J814"/>
    <mergeCell ref="K814:L814"/>
    <mergeCell ref="B815:D815"/>
    <mergeCell ref="G815:H815"/>
    <mergeCell ref="I815:J815"/>
    <mergeCell ref="K815:L815"/>
    <mergeCell ref="B816:D816"/>
    <mergeCell ref="G816:H816"/>
    <mergeCell ref="I816:J816"/>
    <mergeCell ref="K816:L816"/>
    <mergeCell ref="B817:D817"/>
    <mergeCell ref="G817:H817"/>
    <mergeCell ref="I817:J817"/>
    <mergeCell ref="K817:L817"/>
    <mergeCell ref="G818:I818"/>
    <mergeCell ref="J818:L818"/>
    <mergeCell ref="A819:B819"/>
    <mergeCell ref="E819:J819"/>
    <mergeCell ref="B820:D820"/>
    <mergeCell ref="G820:H820"/>
    <mergeCell ref="I820:J820"/>
    <mergeCell ref="K820:L820"/>
    <mergeCell ref="B821:D821"/>
    <mergeCell ref="G821:H821"/>
    <mergeCell ref="I821:J821"/>
    <mergeCell ref="K821:L821"/>
    <mergeCell ref="B822:D822"/>
    <mergeCell ref="G822:H822"/>
    <mergeCell ref="I822:J822"/>
    <mergeCell ref="K822:L822"/>
    <mergeCell ref="B823:D823"/>
    <mergeCell ref="G823:H823"/>
    <mergeCell ref="I823:J823"/>
    <mergeCell ref="K823:L823"/>
    <mergeCell ref="G824:I824"/>
    <mergeCell ref="J824:L824"/>
    <mergeCell ref="A825:G825"/>
    <mergeCell ref="A826:B826"/>
    <mergeCell ref="E826:J826"/>
    <mergeCell ref="B827:D827"/>
    <mergeCell ref="G827:H827"/>
    <mergeCell ref="I827:J827"/>
    <mergeCell ref="K827:L827"/>
    <mergeCell ref="B828:D828"/>
    <mergeCell ref="G828:H828"/>
    <mergeCell ref="I828:J828"/>
    <mergeCell ref="K828:L828"/>
    <mergeCell ref="B829:D829"/>
    <mergeCell ref="G829:H829"/>
    <mergeCell ref="I829:J829"/>
    <mergeCell ref="K829:L829"/>
    <mergeCell ref="B830:D830"/>
    <mergeCell ref="G830:H830"/>
    <mergeCell ref="I830:J830"/>
    <mergeCell ref="K830:L830"/>
    <mergeCell ref="G831:I831"/>
    <mergeCell ref="J831:L831"/>
    <mergeCell ref="A832:B832"/>
    <mergeCell ref="E832:J832"/>
    <mergeCell ref="B833:D833"/>
    <mergeCell ref="G833:H833"/>
    <mergeCell ref="I833:J833"/>
    <mergeCell ref="K833:L833"/>
    <mergeCell ref="B834:D834"/>
    <mergeCell ref="G834:H834"/>
    <mergeCell ref="I834:J834"/>
    <mergeCell ref="K834:L834"/>
    <mergeCell ref="B835:D835"/>
    <mergeCell ref="G835:H835"/>
    <mergeCell ref="I835:J835"/>
    <mergeCell ref="K835:L835"/>
    <mergeCell ref="B836:D836"/>
    <mergeCell ref="G836:H836"/>
    <mergeCell ref="I836:J836"/>
    <mergeCell ref="K836:L836"/>
    <mergeCell ref="G837:I837"/>
    <mergeCell ref="J837:L837"/>
    <mergeCell ref="A838:G838"/>
    <mergeCell ref="A839:B839"/>
    <mergeCell ref="E839:J839"/>
    <mergeCell ref="B840:D840"/>
    <mergeCell ref="G840:H840"/>
    <mergeCell ref="I840:J840"/>
    <mergeCell ref="K840:L840"/>
    <mergeCell ref="B841:D841"/>
    <mergeCell ref="G841:H841"/>
    <mergeCell ref="I841:J841"/>
    <mergeCell ref="K841:L841"/>
    <mergeCell ref="B842:D842"/>
    <mergeCell ref="G842:H842"/>
    <mergeCell ref="I842:J842"/>
    <mergeCell ref="K842:L842"/>
    <mergeCell ref="B843:D843"/>
    <mergeCell ref="G843:H843"/>
    <mergeCell ref="I843:J843"/>
    <mergeCell ref="K843:L843"/>
    <mergeCell ref="G844:I844"/>
    <mergeCell ref="J844:L844"/>
    <mergeCell ref="A845:G845"/>
    <mergeCell ref="A846:B846"/>
    <mergeCell ref="E846:J846"/>
    <mergeCell ref="B847:D847"/>
    <mergeCell ref="G847:H847"/>
    <mergeCell ref="I847:J847"/>
    <mergeCell ref="K847:L847"/>
    <mergeCell ref="B848:D848"/>
    <mergeCell ref="G848:H848"/>
    <mergeCell ref="I848:J848"/>
    <mergeCell ref="K848:L848"/>
    <mergeCell ref="B849:D849"/>
    <mergeCell ref="G849:H849"/>
    <mergeCell ref="I849:J849"/>
    <mergeCell ref="K849:L849"/>
    <mergeCell ref="B850:D850"/>
    <mergeCell ref="G850:H850"/>
    <mergeCell ref="I850:J850"/>
    <mergeCell ref="K850:L850"/>
    <mergeCell ref="B851:D851"/>
    <mergeCell ref="G851:H851"/>
    <mergeCell ref="I851:J851"/>
    <mergeCell ref="K851:L851"/>
    <mergeCell ref="B852:D852"/>
    <mergeCell ref="G852:H852"/>
    <mergeCell ref="I852:J852"/>
    <mergeCell ref="K852:L852"/>
    <mergeCell ref="B853:D853"/>
    <mergeCell ref="G853:H853"/>
    <mergeCell ref="I853:J853"/>
    <mergeCell ref="K853:L853"/>
    <mergeCell ref="B854:D854"/>
    <mergeCell ref="G854:H854"/>
    <mergeCell ref="I854:J854"/>
    <mergeCell ref="K854:L854"/>
    <mergeCell ref="G855:I855"/>
    <mergeCell ref="J855:L855"/>
    <mergeCell ref="A856:B856"/>
    <mergeCell ref="E856:J856"/>
    <mergeCell ref="B857:D857"/>
    <mergeCell ref="G857:H857"/>
    <mergeCell ref="I857:J857"/>
    <mergeCell ref="K857:L857"/>
    <mergeCell ref="B858:D858"/>
    <mergeCell ref="G858:H858"/>
    <mergeCell ref="I858:J858"/>
    <mergeCell ref="K858:L858"/>
    <mergeCell ref="B859:D859"/>
    <mergeCell ref="G859:H859"/>
    <mergeCell ref="I859:J859"/>
    <mergeCell ref="K859:L859"/>
    <mergeCell ref="B860:D860"/>
    <mergeCell ref="G860:H860"/>
    <mergeCell ref="I860:J860"/>
    <mergeCell ref="K860:L860"/>
    <mergeCell ref="B861:D861"/>
    <mergeCell ref="G861:H861"/>
    <mergeCell ref="I861:J861"/>
    <mergeCell ref="K861:L861"/>
    <mergeCell ref="B862:D862"/>
    <mergeCell ref="G862:H862"/>
    <mergeCell ref="I862:J862"/>
    <mergeCell ref="K862:L862"/>
    <mergeCell ref="B863:D863"/>
    <mergeCell ref="G863:H863"/>
    <mergeCell ref="I863:J863"/>
    <mergeCell ref="K863:L863"/>
    <mergeCell ref="B864:D864"/>
    <mergeCell ref="G864:H864"/>
    <mergeCell ref="I864:J864"/>
    <mergeCell ref="K864:L864"/>
    <mergeCell ref="G865:I865"/>
    <mergeCell ref="J865:L865"/>
    <mergeCell ref="A866:B866"/>
    <mergeCell ref="E866:J866"/>
    <mergeCell ref="B867:D867"/>
    <mergeCell ref="G867:H867"/>
    <mergeCell ref="I867:J867"/>
    <mergeCell ref="K867:L867"/>
    <mergeCell ref="G868:I868"/>
    <mergeCell ref="J868:L868"/>
    <mergeCell ref="A869:B869"/>
    <mergeCell ref="E869:J869"/>
    <mergeCell ref="B870:D870"/>
    <mergeCell ref="G870:H870"/>
    <mergeCell ref="I870:J870"/>
    <mergeCell ref="K870:L870"/>
    <mergeCell ref="G871:I871"/>
    <mergeCell ref="J871:L871"/>
    <mergeCell ref="A872:B872"/>
    <mergeCell ref="E872:J872"/>
    <mergeCell ref="B873:D873"/>
    <mergeCell ref="G873:H873"/>
    <mergeCell ref="I873:J873"/>
    <mergeCell ref="K873:L873"/>
    <mergeCell ref="B874:D874"/>
    <mergeCell ref="G874:H874"/>
    <mergeCell ref="I874:J874"/>
    <mergeCell ref="K874:L874"/>
    <mergeCell ref="B875:D875"/>
    <mergeCell ref="G875:H875"/>
    <mergeCell ref="I875:J875"/>
    <mergeCell ref="K875:L875"/>
    <mergeCell ref="G876:I876"/>
    <mergeCell ref="J876:L876"/>
    <mergeCell ref="A877:B877"/>
    <mergeCell ref="E877:J877"/>
    <mergeCell ref="B878:D878"/>
    <mergeCell ref="G878:H878"/>
    <mergeCell ref="I878:J878"/>
    <mergeCell ref="K878:L878"/>
    <mergeCell ref="B879:D879"/>
    <mergeCell ref="G879:H879"/>
    <mergeCell ref="I879:J879"/>
    <mergeCell ref="K879:L879"/>
    <mergeCell ref="G880:I880"/>
    <mergeCell ref="J880:L880"/>
    <mergeCell ref="A881:G881"/>
    <mergeCell ref="A882:B882"/>
    <mergeCell ref="E882:J882"/>
    <mergeCell ref="B883:D883"/>
    <mergeCell ref="G883:H883"/>
    <mergeCell ref="I883:J883"/>
    <mergeCell ref="K883:L883"/>
    <mergeCell ref="B884:D884"/>
    <mergeCell ref="G884:H884"/>
    <mergeCell ref="I884:J884"/>
    <mergeCell ref="K884:L884"/>
    <mergeCell ref="B885:D885"/>
    <mergeCell ref="G885:H885"/>
    <mergeCell ref="I885:J885"/>
    <mergeCell ref="K885:L885"/>
    <mergeCell ref="B886:D886"/>
    <mergeCell ref="G886:H886"/>
    <mergeCell ref="I886:J886"/>
    <mergeCell ref="K886:L886"/>
    <mergeCell ref="B887:D887"/>
    <mergeCell ref="G887:H887"/>
    <mergeCell ref="I887:J887"/>
    <mergeCell ref="K887:L887"/>
    <mergeCell ref="B888:D888"/>
    <mergeCell ref="G888:H888"/>
    <mergeCell ref="I888:J888"/>
    <mergeCell ref="K888:L888"/>
    <mergeCell ref="B889:D889"/>
    <mergeCell ref="G889:H889"/>
    <mergeCell ref="I889:J889"/>
    <mergeCell ref="K889:L889"/>
    <mergeCell ref="B890:D890"/>
    <mergeCell ref="G890:H890"/>
    <mergeCell ref="I890:J890"/>
    <mergeCell ref="K890:L890"/>
    <mergeCell ref="B891:D891"/>
    <mergeCell ref="G891:H891"/>
    <mergeCell ref="I891:J891"/>
    <mergeCell ref="K891:L891"/>
    <mergeCell ref="B892:D892"/>
    <mergeCell ref="G892:H892"/>
    <mergeCell ref="I892:J892"/>
    <mergeCell ref="K892:L892"/>
    <mergeCell ref="B893:D893"/>
    <mergeCell ref="G893:H893"/>
    <mergeCell ref="I893:J893"/>
    <mergeCell ref="K893:L893"/>
    <mergeCell ref="G894:I894"/>
    <mergeCell ref="J894:L894"/>
    <mergeCell ref="A895:G895"/>
    <mergeCell ref="A896:B896"/>
    <mergeCell ref="E896:J896"/>
    <mergeCell ref="B897:D897"/>
    <mergeCell ref="G897:H897"/>
    <mergeCell ref="I897:J897"/>
    <mergeCell ref="K897:L897"/>
    <mergeCell ref="B898:D898"/>
    <mergeCell ref="G898:H898"/>
    <mergeCell ref="I898:J898"/>
    <mergeCell ref="K898:L898"/>
    <mergeCell ref="B899:D899"/>
    <mergeCell ref="G899:H899"/>
    <mergeCell ref="I899:J899"/>
    <mergeCell ref="K899:L899"/>
    <mergeCell ref="B900:D900"/>
    <mergeCell ref="G900:H900"/>
    <mergeCell ref="I900:J900"/>
    <mergeCell ref="K900:L900"/>
    <mergeCell ref="B901:D901"/>
    <mergeCell ref="G901:H901"/>
    <mergeCell ref="I901:J901"/>
    <mergeCell ref="K901:L901"/>
    <mergeCell ref="B902:D902"/>
    <mergeCell ref="G902:H902"/>
    <mergeCell ref="I902:J902"/>
    <mergeCell ref="K902:L902"/>
    <mergeCell ref="B903:D903"/>
    <mergeCell ref="G903:H903"/>
    <mergeCell ref="I903:J903"/>
    <mergeCell ref="K903:L903"/>
    <mergeCell ref="B904:D904"/>
    <mergeCell ref="G904:H904"/>
    <mergeCell ref="I904:J904"/>
    <mergeCell ref="K904:L904"/>
    <mergeCell ref="B905:D905"/>
    <mergeCell ref="G905:H905"/>
    <mergeCell ref="I905:J905"/>
    <mergeCell ref="K905:L905"/>
    <mergeCell ref="B906:D906"/>
    <mergeCell ref="G906:H906"/>
    <mergeCell ref="I906:J906"/>
    <mergeCell ref="K906:L906"/>
    <mergeCell ref="B907:D907"/>
    <mergeCell ref="G907:H907"/>
    <mergeCell ref="I907:J907"/>
    <mergeCell ref="K907:L907"/>
    <mergeCell ref="B908:D908"/>
    <mergeCell ref="G908:H908"/>
    <mergeCell ref="I908:J908"/>
    <mergeCell ref="K908:L908"/>
    <mergeCell ref="B909:D909"/>
    <mergeCell ref="G909:H909"/>
    <mergeCell ref="I909:J909"/>
    <mergeCell ref="K909:L909"/>
    <mergeCell ref="B910:D910"/>
    <mergeCell ref="G910:H910"/>
    <mergeCell ref="I910:J910"/>
    <mergeCell ref="K910:L910"/>
    <mergeCell ref="G911:I911"/>
    <mergeCell ref="J911:L911"/>
    <mergeCell ref="A912:G912"/>
    <mergeCell ref="A913:B913"/>
    <mergeCell ref="E913:J913"/>
    <mergeCell ref="B914:D914"/>
    <mergeCell ref="G914:H914"/>
    <mergeCell ref="I914:J914"/>
    <mergeCell ref="K914:L914"/>
    <mergeCell ref="B915:D915"/>
    <mergeCell ref="G915:H915"/>
    <mergeCell ref="I915:J915"/>
    <mergeCell ref="K915:L915"/>
    <mergeCell ref="G916:I916"/>
    <mergeCell ref="J916:L916"/>
    <mergeCell ref="A917:G917"/>
    <mergeCell ref="A918:B918"/>
    <mergeCell ref="E918:J918"/>
    <mergeCell ref="B919:D919"/>
    <mergeCell ref="G919:H919"/>
    <mergeCell ref="I919:J919"/>
    <mergeCell ref="K919:L919"/>
    <mergeCell ref="B920:D920"/>
    <mergeCell ref="G920:H920"/>
    <mergeCell ref="I920:J920"/>
    <mergeCell ref="K920:L920"/>
    <mergeCell ref="B921:D921"/>
    <mergeCell ref="G921:H921"/>
    <mergeCell ref="I921:J921"/>
    <mergeCell ref="K921:L921"/>
    <mergeCell ref="B922:D922"/>
    <mergeCell ref="G922:H922"/>
    <mergeCell ref="I922:J922"/>
    <mergeCell ref="K922:L922"/>
    <mergeCell ref="B923:D923"/>
    <mergeCell ref="G923:H923"/>
    <mergeCell ref="I923:J923"/>
    <mergeCell ref="K923:L923"/>
    <mergeCell ref="B924:D924"/>
    <mergeCell ref="G924:H924"/>
    <mergeCell ref="I924:J924"/>
    <mergeCell ref="K924:L924"/>
    <mergeCell ref="G925:I925"/>
    <mergeCell ref="J925:L925"/>
    <mergeCell ref="A926:B926"/>
    <mergeCell ref="E926:J926"/>
    <mergeCell ref="B927:D927"/>
    <mergeCell ref="G927:H927"/>
    <mergeCell ref="I927:J927"/>
    <mergeCell ref="K927:L927"/>
    <mergeCell ref="B928:D928"/>
    <mergeCell ref="G928:H928"/>
    <mergeCell ref="I928:J928"/>
    <mergeCell ref="K928:L928"/>
    <mergeCell ref="G929:I929"/>
    <mergeCell ref="J929:L929"/>
    <mergeCell ref="A930:G930"/>
    <mergeCell ref="A931:B931"/>
    <mergeCell ref="E931:J931"/>
    <mergeCell ref="B932:D932"/>
    <mergeCell ref="G932:H932"/>
    <mergeCell ref="I932:J932"/>
    <mergeCell ref="K932:L932"/>
    <mergeCell ref="B933:D933"/>
    <mergeCell ref="G933:H933"/>
    <mergeCell ref="I933:J933"/>
    <mergeCell ref="K933:L933"/>
    <mergeCell ref="B934:D934"/>
    <mergeCell ref="G934:H934"/>
    <mergeCell ref="I934:J934"/>
    <mergeCell ref="K934:L934"/>
    <mergeCell ref="G935:I935"/>
    <mergeCell ref="J935:L935"/>
    <mergeCell ref="A936:B936"/>
    <mergeCell ref="E936:J936"/>
    <mergeCell ref="B937:D937"/>
    <mergeCell ref="G937:H937"/>
    <mergeCell ref="I937:J937"/>
    <mergeCell ref="K937:L937"/>
    <mergeCell ref="B938:D938"/>
    <mergeCell ref="G938:H938"/>
    <mergeCell ref="I938:J938"/>
    <mergeCell ref="K938:L938"/>
    <mergeCell ref="B939:D939"/>
    <mergeCell ref="G939:H939"/>
    <mergeCell ref="I939:J939"/>
    <mergeCell ref="K939:L939"/>
    <mergeCell ref="G940:I940"/>
    <mergeCell ref="J940:L940"/>
    <mergeCell ref="A941:B941"/>
    <mergeCell ref="E941:J941"/>
    <mergeCell ref="B942:D942"/>
    <mergeCell ref="G942:H942"/>
    <mergeCell ref="I942:J942"/>
    <mergeCell ref="K942:L942"/>
    <mergeCell ref="B943:D943"/>
    <mergeCell ref="G943:H943"/>
    <mergeCell ref="I943:J943"/>
    <mergeCell ref="K943:L943"/>
    <mergeCell ref="B944:D944"/>
    <mergeCell ref="G944:H944"/>
    <mergeCell ref="I944:J944"/>
    <mergeCell ref="K944:L944"/>
    <mergeCell ref="G945:I945"/>
    <mergeCell ref="J945:L945"/>
    <mergeCell ref="A946:B946"/>
    <mergeCell ref="E946:J946"/>
    <mergeCell ref="B947:D947"/>
    <mergeCell ref="G947:H947"/>
    <mergeCell ref="I947:J947"/>
    <mergeCell ref="K947:L947"/>
    <mergeCell ref="B948:D948"/>
    <mergeCell ref="G948:H948"/>
    <mergeCell ref="I948:J948"/>
    <mergeCell ref="K948:L948"/>
    <mergeCell ref="B949:D949"/>
    <mergeCell ref="G949:H949"/>
    <mergeCell ref="I949:J949"/>
    <mergeCell ref="K949:L949"/>
    <mergeCell ref="G950:I950"/>
    <mergeCell ref="J950:L950"/>
    <mergeCell ref="A951:B951"/>
    <mergeCell ref="E951:J951"/>
    <mergeCell ref="B952:D952"/>
    <mergeCell ref="G952:H952"/>
    <mergeCell ref="I952:J952"/>
    <mergeCell ref="K952:L952"/>
    <mergeCell ref="B953:D953"/>
    <mergeCell ref="G953:H953"/>
    <mergeCell ref="I953:J953"/>
    <mergeCell ref="K953:L953"/>
    <mergeCell ref="B954:D954"/>
    <mergeCell ref="G954:H954"/>
    <mergeCell ref="I954:J954"/>
    <mergeCell ref="K954:L954"/>
    <mergeCell ref="B955:D955"/>
    <mergeCell ref="G955:H955"/>
    <mergeCell ref="I955:J955"/>
    <mergeCell ref="K955:L955"/>
    <mergeCell ref="G956:I956"/>
    <mergeCell ref="J956:L956"/>
    <mergeCell ref="A957:B957"/>
    <mergeCell ref="E957:J957"/>
    <mergeCell ref="B958:D958"/>
    <mergeCell ref="G958:H958"/>
    <mergeCell ref="I958:J958"/>
    <mergeCell ref="K958:L958"/>
    <mergeCell ref="B959:D959"/>
    <mergeCell ref="G959:H959"/>
    <mergeCell ref="I959:J959"/>
    <mergeCell ref="K959:L959"/>
    <mergeCell ref="B960:D960"/>
    <mergeCell ref="G960:H960"/>
    <mergeCell ref="I960:J960"/>
    <mergeCell ref="K960:L960"/>
    <mergeCell ref="G961:I961"/>
    <mergeCell ref="J961:L961"/>
    <mergeCell ref="A962:G962"/>
    <mergeCell ref="A963:B963"/>
    <mergeCell ref="E963:J963"/>
    <mergeCell ref="B964:D964"/>
    <mergeCell ref="G964:H964"/>
    <mergeCell ref="I964:J964"/>
    <mergeCell ref="K964:L964"/>
    <mergeCell ref="B965:D965"/>
    <mergeCell ref="G965:H965"/>
    <mergeCell ref="I965:J965"/>
    <mergeCell ref="K965:L965"/>
    <mergeCell ref="B966:D966"/>
    <mergeCell ref="G966:H966"/>
    <mergeCell ref="I966:J966"/>
    <mergeCell ref="K966:L966"/>
    <mergeCell ref="G967:I967"/>
    <mergeCell ref="J967:L967"/>
    <mergeCell ref="A968:B968"/>
    <mergeCell ref="E968:J968"/>
    <mergeCell ref="B969:D969"/>
    <mergeCell ref="G969:H969"/>
    <mergeCell ref="I969:J969"/>
    <mergeCell ref="K969:L969"/>
    <mergeCell ref="B970:D970"/>
    <mergeCell ref="G970:H970"/>
    <mergeCell ref="I970:J970"/>
    <mergeCell ref="K970:L970"/>
    <mergeCell ref="B971:D971"/>
    <mergeCell ref="G971:H971"/>
    <mergeCell ref="I971:J971"/>
    <mergeCell ref="K971:L971"/>
    <mergeCell ref="G972:I972"/>
    <mergeCell ref="J972:L972"/>
    <mergeCell ref="A973:B973"/>
    <mergeCell ref="E973:J973"/>
    <mergeCell ref="B974:D974"/>
    <mergeCell ref="G974:H974"/>
    <mergeCell ref="I974:J974"/>
    <mergeCell ref="K974:L974"/>
    <mergeCell ref="B975:D975"/>
    <mergeCell ref="G975:H975"/>
    <mergeCell ref="I975:J975"/>
    <mergeCell ref="K975:L975"/>
    <mergeCell ref="B976:D976"/>
    <mergeCell ref="G976:H976"/>
    <mergeCell ref="I976:J976"/>
    <mergeCell ref="K976:L976"/>
    <mergeCell ref="B977:D977"/>
    <mergeCell ref="G977:H977"/>
    <mergeCell ref="I977:J977"/>
    <mergeCell ref="K977:L977"/>
    <mergeCell ref="B978:D978"/>
    <mergeCell ref="G978:H978"/>
    <mergeCell ref="I978:J978"/>
    <mergeCell ref="K978:L978"/>
    <mergeCell ref="G979:I979"/>
    <mergeCell ref="J979:L979"/>
    <mergeCell ref="A980:B980"/>
    <mergeCell ref="E980:J980"/>
    <mergeCell ref="B981:D981"/>
    <mergeCell ref="G981:H981"/>
    <mergeCell ref="I981:J981"/>
    <mergeCell ref="K981:L981"/>
    <mergeCell ref="B982:D982"/>
    <mergeCell ref="G982:H982"/>
    <mergeCell ref="I982:J982"/>
    <mergeCell ref="K982:L982"/>
    <mergeCell ref="B983:D983"/>
    <mergeCell ref="G983:H983"/>
    <mergeCell ref="I983:J983"/>
    <mergeCell ref="K983:L983"/>
    <mergeCell ref="B984:D984"/>
    <mergeCell ref="G984:H984"/>
    <mergeCell ref="I984:J984"/>
    <mergeCell ref="K984:L984"/>
    <mergeCell ref="B985:D985"/>
    <mergeCell ref="G985:H985"/>
    <mergeCell ref="I985:J985"/>
    <mergeCell ref="K985:L985"/>
    <mergeCell ref="B986:D986"/>
    <mergeCell ref="G986:H986"/>
    <mergeCell ref="I986:J986"/>
    <mergeCell ref="K986:L986"/>
    <mergeCell ref="G987:I987"/>
    <mergeCell ref="J987:L987"/>
    <mergeCell ref="A988:G988"/>
    <mergeCell ref="A989:B989"/>
    <mergeCell ref="E989:J989"/>
    <mergeCell ref="B990:D990"/>
    <mergeCell ref="G990:H990"/>
    <mergeCell ref="I990:J990"/>
    <mergeCell ref="K990:L990"/>
    <mergeCell ref="G991:I991"/>
    <mergeCell ref="J991:L991"/>
    <mergeCell ref="A992:B992"/>
    <mergeCell ref="E992:J992"/>
    <mergeCell ref="B993:D993"/>
    <mergeCell ref="G993:H993"/>
    <mergeCell ref="I993:J993"/>
    <mergeCell ref="K993:L993"/>
    <mergeCell ref="B994:D994"/>
    <mergeCell ref="G994:H994"/>
    <mergeCell ref="I994:J994"/>
    <mergeCell ref="K994:L994"/>
    <mergeCell ref="G995:I995"/>
    <mergeCell ref="J995:L995"/>
    <mergeCell ref="A996:G996"/>
    <mergeCell ref="A997:B997"/>
    <mergeCell ref="E997:J997"/>
    <mergeCell ref="B998:D998"/>
    <mergeCell ref="G998:H998"/>
    <mergeCell ref="I998:J998"/>
    <mergeCell ref="K998:L998"/>
    <mergeCell ref="B999:D999"/>
    <mergeCell ref="G999:H999"/>
    <mergeCell ref="I999:J999"/>
    <mergeCell ref="K999:L999"/>
    <mergeCell ref="B1000:D1000"/>
    <mergeCell ref="G1000:H1000"/>
    <mergeCell ref="I1000:J1000"/>
    <mergeCell ref="K1000:L1000"/>
    <mergeCell ref="G1001:I1001"/>
    <mergeCell ref="J1001:L1001"/>
    <mergeCell ref="A1002:B1002"/>
    <mergeCell ref="E1002:J1002"/>
    <mergeCell ref="B1003:D1003"/>
    <mergeCell ref="G1003:H1003"/>
    <mergeCell ref="I1003:J1003"/>
    <mergeCell ref="K1003:L1003"/>
    <mergeCell ref="B1004:D1004"/>
    <mergeCell ref="G1004:H1004"/>
    <mergeCell ref="I1004:J1004"/>
    <mergeCell ref="K1004:L1004"/>
    <mergeCell ref="B1005:D1005"/>
    <mergeCell ref="G1005:H1005"/>
    <mergeCell ref="I1005:J1005"/>
    <mergeCell ref="K1005:L1005"/>
    <mergeCell ref="B1006:D1006"/>
    <mergeCell ref="G1006:H1006"/>
    <mergeCell ref="I1006:J1006"/>
    <mergeCell ref="K1006:L1006"/>
    <mergeCell ref="B1007:D1007"/>
    <mergeCell ref="G1007:H1007"/>
    <mergeCell ref="I1007:J1007"/>
    <mergeCell ref="K1007:L1007"/>
    <mergeCell ref="G1008:I1008"/>
    <mergeCell ref="J1008:L1008"/>
    <mergeCell ref="A1009:B1009"/>
    <mergeCell ref="E1009:J1009"/>
    <mergeCell ref="B1010:D1010"/>
    <mergeCell ref="G1010:H1010"/>
    <mergeCell ref="I1010:J1010"/>
    <mergeCell ref="K1010:L1010"/>
    <mergeCell ref="B1011:D1011"/>
    <mergeCell ref="G1011:H1011"/>
    <mergeCell ref="I1011:J1011"/>
    <mergeCell ref="K1011:L1011"/>
    <mergeCell ref="B1012:D1012"/>
    <mergeCell ref="G1012:H1012"/>
    <mergeCell ref="I1012:J1012"/>
    <mergeCell ref="K1012:L1012"/>
    <mergeCell ref="B1013:D1013"/>
    <mergeCell ref="G1013:H1013"/>
    <mergeCell ref="I1013:J1013"/>
    <mergeCell ref="K1013:L1013"/>
    <mergeCell ref="B1014:D1014"/>
    <mergeCell ref="G1014:H1014"/>
    <mergeCell ref="I1014:J1014"/>
    <mergeCell ref="K1014:L1014"/>
    <mergeCell ref="B1015:D1015"/>
    <mergeCell ref="G1015:H1015"/>
    <mergeCell ref="I1015:J1015"/>
    <mergeCell ref="K1015:L1015"/>
    <mergeCell ref="G1016:I1016"/>
    <mergeCell ref="J1016:L1016"/>
    <mergeCell ref="A1017:G1017"/>
    <mergeCell ref="A1018:G1018"/>
    <mergeCell ref="A1019:B1019"/>
    <mergeCell ref="E1019:J1019"/>
    <mergeCell ref="B1020:D1020"/>
    <mergeCell ref="G1020:H1020"/>
    <mergeCell ref="I1020:J1020"/>
    <mergeCell ref="K1020:L1020"/>
    <mergeCell ref="B1021:D1021"/>
    <mergeCell ref="G1021:H1021"/>
    <mergeCell ref="I1021:J1021"/>
    <mergeCell ref="K1021:L1021"/>
    <mergeCell ref="B1022:D1022"/>
    <mergeCell ref="G1022:H1022"/>
    <mergeCell ref="I1022:J1022"/>
    <mergeCell ref="K1022:L1022"/>
    <mergeCell ref="B1023:D1023"/>
    <mergeCell ref="G1023:H1023"/>
    <mergeCell ref="I1023:J1023"/>
    <mergeCell ref="K1023:L1023"/>
    <mergeCell ref="B1024:D1024"/>
    <mergeCell ref="G1024:H1024"/>
    <mergeCell ref="I1024:J1024"/>
    <mergeCell ref="K1024:L1024"/>
    <mergeCell ref="B1025:D1025"/>
    <mergeCell ref="G1025:H1025"/>
    <mergeCell ref="I1025:J1025"/>
    <mergeCell ref="K1025:L1025"/>
    <mergeCell ref="B1026:D1026"/>
    <mergeCell ref="G1026:H1026"/>
    <mergeCell ref="I1026:J1026"/>
    <mergeCell ref="K1026:L1026"/>
    <mergeCell ref="B1027:D1027"/>
    <mergeCell ref="G1027:H1027"/>
    <mergeCell ref="I1027:J1027"/>
    <mergeCell ref="K1027:L1027"/>
    <mergeCell ref="B1028:D1028"/>
    <mergeCell ref="G1028:H1028"/>
    <mergeCell ref="I1028:J1028"/>
    <mergeCell ref="K1028:L1028"/>
    <mergeCell ref="G1029:I1029"/>
    <mergeCell ref="J1029:L1029"/>
    <mergeCell ref="A1030:B1030"/>
    <mergeCell ref="E1030:J1030"/>
    <mergeCell ref="B1031:D1031"/>
    <mergeCell ref="G1031:H1031"/>
    <mergeCell ref="I1031:J1031"/>
    <mergeCell ref="K1031:L1031"/>
    <mergeCell ref="G1032:I1032"/>
    <mergeCell ref="J1032:L1032"/>
    <mergeCell ref="A1033:B1033"/>
    <mergeCell ref="E1033:J1033"/>
    <mergeCell ref="B1034:D1034"/>
    <mergeCell ref="G1034:H1034"/>
    <mergeCell ref="I1034:J1034"/>
    <mergeCell ref="K1034:L1034"/>
    <mergeCell ref="G1035:I1035"/>
    <mergeCell ref="J1035:L1035"/>
    <mergeCell ref="A1036:B1036"/>
    <mergeCell ref="E1036:J1036"/>
    <mergeCell ref="B1037:D1037"/>
    <mergeCell ref="G1037:H1037"/>
    <mergeCell ref="I1037:J1037"/>
    <mergeCell ref="K1037:L1037"/>
    <mergeCell ref="B1038:D1038"/>
    <mergeCell ref="G1038:H1038"/>
    <mergeCell ref="I1038:J1038"/>
    <mergeCell ref="K1038:L1038"/>
    <mergeCell ref="B1039:D1039"/>
    <mergeCell ref="G1039:H1039"/>
    <mergeCell ref="I1039:J1039"/>
    <mergeCell ref="K1039:L1039"/>
    <mergeCell ref="B1040:D1040"/>
    <mergeCell ref="G1040:H1040"/>
    <mergeCell ref="I1040:J1040"/>
    <mergeCell ref="K1040:L1040"/>
    <mergeCell ref="B1041:D1041"/>
    <mergeCell ref="G1041:H1041"/>
    <mergeCell ref="I1041:J1041"/>
    <mergeCell ref="K1041:L1041"/>
    <mergeCell ref="B1042:D1042"/>
    <mergeCell ref="G1042:H1042"/>
    <mergeCell ref="I1042:J1042"/>
    <mergeCell ref="K1042:L1042"/>
    <mergeCell ref="B1043:D1043"/>
    <mergeCell ref="G1043:H1043"/>
    <mergeCell ref="I1043:J1043"/>
    <mergeCell ref="K1043:L1043"/>
    <mergeCell ref="G1044:I1044"/>
    <mergeCell ref="J1044:L1044"/>
    <mergeCell ref="A1045:B1045"/>
    <mergeCell ref="E1045:J1045"/>
    <mergeCell ref="B1046:D1046"/>
    <mergeCell ref="G1046:H1046"/>
    <mergeCell ref="I1046:J1046"/>
    <mergeCell ref="K1046:L1046"/>
    <mergeCell ref="B1047:D1047"/>
    <mergeCell ref="G1047:H1047"/>
    <mergeCell ref="I1047:J1047"/>
    <mergeCell ref="K1047:L1047"/>
    <mergeCell ref="B1048:D1048"/>
    <mergeCell ref="G1048:H1048"/>
    <mergeCell ref="I1048:J1048"/>
    <mergeCell ref="K1048:L1048"/>
    <mergeCell ref="B1049:D1049"/>
    <mergeCell ref="G1049:H1049"/>
    <mergeCell ref="I1049:J1049"/>
    <mergeCell ref="K1049:L1049"/>
    <mergeCell ref="B1050:D1050"/>
    <mergeCell ref="G1050:H1050"/>
    <mergeCell ref="I1050:J1050"/>
    <mergeCell ref="K1050:L1050"/>
    <mergeCell ref="B1051:D1051"/>
    <mergeCell ref="G1051:H1051"/>
    <mergeCell ref="I1051:J1051"/>
    <mergeCell ref="K1051:L1051"/>
    <mergeCell ref="B1052:D1052"/>
    <mergeCell ref="G1052:H1052"/>
    <mergeCell ref="I1052:J1052"/>
    <mergeCell ref="K1052:L1052"/>
    <mergeCell ref="B1053:D1053"/>
    <mergeCell ref="G1053:H1053"/>
    <mergeCell ref="I1053:J1053"/>
    <mergeCell ref="K1053:L1053"/>
    <mergeCell ref="B1054:D1054"/>
    <mergeCell ref="G1054:H1054"/>
    <mergeCell ref="I1054:J1054"/>
    <mergeCell ref="K1054:L1054"/>
    <mergeCell ref="B1055:D1055"/>
    <mergeCell ref="G1055:H1055"/>
    <mergeCell ref="I1055:J1055"/>
    <mergeCell ref="K1055:L1055"/>
    <mergeCell ref="B1056:D1056"/>
    <mergeCell ref="G1056:H1056"/>
    <mergeCell ref="I1056:J1056"/>
    <mergeCell ref="K1056:L1056"/>
    <mergeCell ref="B1057:D1057"/>
    <mergeCell ref="G1057:H1057"/>
    <mergeCell ref="I1057:J1057"/>
    <mergeCell ref="K1057:L1057"/>
    <mergeCell ref="B1058:D1058"/>
    <mergeCell ref="G1058:H1058"/>
    <mergeCell ref="I1058:J1058"/>
    <mergeCell ref="K1058:L1058"/>
    <mergeCell ref="B1059:D1059"/>
    <mergeCell ref="G1059:H1059"/>
    <mergeCell ref="I1059:J1059"/>
    <mergeCell ref="K1059:L1059"/>
    <mergeCell ref="B1060:D1060"/>
    <mergeCell ref="G1060:H1060"/>
    <mergeCell ref="I1060:J1060"/>
    <mergeCell ref="K1060:L1060"/>
    <mergeCell ref="B1061:D1061"/>
    <mergeCell ref="G1061:H1061"/>
    <mergeCell ref="I1061:J1061"/>
    <mergeCell ref="K1061:L1061"/>
    <mergeCell ref="B1062:D1062"/>
    <mergeCell ref="G1062:H1062"/>
    <mergeCell ref="I1062:J1062"/>
    <mergeCell ref="K1062:L1062"/>
    <mergeCell ref="B1063:D1063"/>
    <mergeCell ref="G1063:H1063"/>
    <mergeCell ref="I1063:J1063"/>
    <mergeCell ref="K1063:L1063"/>
    <mergeCell ref="B1064:D1064"/>
    <mergeCell ref="G1064:H1064"/>
    <mergeCell ref="I1064:J1064"/>
    <mergeCell ref="K1064:L1064"/>
    <mergeCell ref="B1065:D1065"/>
    <mergeCell ref="G1065:H1065"/>
    <mergeCell ref="I1065:J1065"/>
    <mergeCell ref="K1065:L1065"/>
    <mergeCell ref="B1066:D1066"/>
    <mergeCell ref="G1066:H1066"/>
    <mergeCell ref="I1066:J1066"/>
    <mergeCell ref="K1066:L1066"/>
    <mergeCell ref="B1067:D1067"/>
    <mergeCell ref="G1067:H1067"/>
    <mergeCell ref="I1067:J1067"/>
    <mergeCell ref="K1067:L1067"/>
    <mergeCell ref="B1068:D1068"/>
    <mergeCell ref="G1068:H1068"/>
    <mergeCell ref="I1068:J1068"/>
    <mergeCell ref="K1068:L1068"/>
    <mergeCell ref="B1069:D1069"/>
    <mergeCell ref="G1069:H1069"/>
    <mergeCell ref="I1069:J1069"/>
    <mergeCell ref="K1069:L1069"/>
    <mergeCell ref="B1070:D1070"/>
    <mergeCell ref="G1070:H1070"/>
    <mergeCell ref="I1070:J1070"/>
    <mergeCell ref="K1070:L1070"/>
    <mergeCell ref="B1071:D1071"/>
    <mergeCell ref="G1071:H1071"/>
    <mergeCell ref="I1071:J1071"/>
    <mergeCell ref="K1071:L1071"/>
    <mergeCell ref="B1072:D1072"/>
    <mergeCell ref="G1072:H1072"/>
    <mergeCell ref="I1072:J1072"/>
    <mergeCell ref="K1072:L1072"/>
    <mergeCell ref="B1073:D1073"/>
    <mergeCell ref="G1073:H1073"/>
    <mergeCell ref="I1073:J1073"/>
    <mergeCell ref="K1073:L1073"/>
    <mergeCell ref="B1074:D1074"/>
    <mergeCell ref="G1074:H1074"/>
    <mergeCell ref="I1074:J1074"/>
    <mergeCell ref="K1074:L1074"/>
    <mergeCell ref="B1075:D1075"/>
    <mergeCell ref="G1075:H1075"/>
    <mergeCell ref="I1075:J1075"/>
    <mergeCell ref="K1075:L1075"/>
    <mergeCell ref="B1076:D1076"/>
    <mergeCell ref="G1076:H1076"/>
    <mergeCell ref="I1076:J1076"/>
    <mergeCell ref="K1076:L1076"/>
    <mergeCell ref="B1077:D1077"/>
    <mergeCell ref="G1077:H1077"/>
    <mergeCell ref="I1077:J1077"/>
    <mergeCell ref="K1077:L1077"/>
    <mergeCell ref="B1078:D1078"/>
    <mergeCell ref="G1078:H1078"/>
    <mergeCell ref="I1078:J1078"/>
    <mergeCell ref="K1078:L1078"/>
    <mergeCell ref="B1079:D1079"/>
    <mergeCell ref="G1079:H1079"/>
    <mergeCell ref="I1079:J1079"/>
    <mergeCell ref="K1079:L1079"/>
    <mergeCell ref="B1080:D1080"/>
    <mergeCell ref="G1080:H1080"/>
    <mergeCell ref="I1080:J1080"/>
    <mergeCell ref="K1080:L1080"/>
    <mergeCell ref="B1081:D1081"/>
    <mergeCell ref="G1081:H1081"/>
    <mergeCell ref="I1081:J1081"/>
    <mergeCell ref="K1081:L1081"/>
    <mergeCell ref="B1082:D1082"/>
    <mergeCell ref="G1082:H1082"/>
    <mergeCell ref="I1082:J1082"/>
    <mergeCell ref="K1082:L1082"/>
    <mergeCell ref="B1083:D1083"/>
    <mergeCell ref="G1083:H1083"/>
    <mergeCell ref="I1083:J1083"/>
    <mergeCell ref="K1083:L1083"/>
    <mergeCell ref="B1084:D1084"/>
    <mergeCell ref="G1084:H1084"/>
    <mergeCell ref="I1084:J1084"/>
    <mergeCell ref="K1084:L1084"/>
    <mergeCell ref="B1085:D1085"/>
    <mergeCell ref="G1085:H1085"/>
    <mergeCell ref="I1085:J1085"/>
    <mergeCell ref="K1085:L1085"/>
    <mergeCell ref="B1086:D1086"/>
    <mergeCell ref="G1086:H1086"/>
    <mergeCell ref="I1086:J1086"/>
    <mergeCell ref="K1086:L1086"/>
    <mergeCell ref="B1087:D1087"/>
    <mergeCell ref="G1087:H1087"/>
    <mergeCell ref="I1087:J1087"/>
    <mergeCell ref="K1087:L1087"/>
    <mergeCell ref="G1088:I1088"/>
    <mergeCell ref="J1088:L1088"/>
    <mergeCell ref="A1089:B1089"/>
    <mergeCell ref="E1089:J1089"/>
    <mergeCell ref="B1090:D1090"/>
    <mergeCell ref="G1090:H1090"/>
    <mergeCell ref="I1090:J1090"/>
    <mergeCell ref="K1090:L1090"/>
    <mergeCell ref="B1091:D1091"/>
    <mergeCell ref="G1091:H1091"/>
    <mergeCell ref="I1091:J1091"/>
    <mergeCell ref="K1091:L1091"/>
    <mergeCell ref="B1092:D1092"/>
    <mergeCell ref="G1092:H1092"/>
    <mergeCell ref="I1092:J1092"/>
    <mergeCell ref="K1092:L1092"/>
    <mergeCell ref="B1093:D1093"/>
    <mergeCell ref="G1093:H1093"/>
    <mergeCell ref="I1093:J1093"/>
    <mergeCell ref="K1093:L1093"/>
    <mergeCell ref="B1094:D1094"/>
    <mergeCell ref="G1094:H1094"/>
    <mergeCell ref="I1094:J1094"/>
    <mergeCell ref="K1094:L1094"/>
    <mergeCell ref="B1095:D1095"/>
    <mergeCell ref="G1095:H1095"/>
    <mergeCell ref="I1095:J1095"/>
    <mergeCell ref="K1095:L1095"/>
    <mergeCell ref="B1096:D1096"/>
    <mergeCell ref="G1096:H1096"/>
    <mergeCell ref="I1096:J1096"/>
    <mergeCell ref="K1096:L1096"/>
    <mergeCell ref="B1097:D1097"/>
    <mergeCell ref="G1097:H1097"/>
    <mergeCell ref="I1097:J1097"/>
    <mergeCell ref="K1097:L1097"/>
    <mergeCell ref="B1098:D1098"/>
    <mergeCell ref="G1098:H1098"/>
    <mergeCell ref="I1098:J1098"/>
    <mergeCell ref="K1098:L1098"/>
    <mergeCell ref="B1099:D1099"/>
    <mergeCell ref="G1099:H1099"/>
    <mergeCell ref="I1099:J1099"/>
    <mergeCell ref="K1099:L1099"/>
    <mergeCell ref="B1100:D1100"/>
    <mergeCell ref="G1100:H1100"/>
    <mergeCell ref="I1100:J1100"/>
    <mergeCell ref="K1100:L1100"/>
    <mergeCell ref="B1101:D1101"/>
    <mergeCell ref="G1101:H1101"/>
    <mergeCell ref="I1101:J1101"/>
    <mergeCell ref="K1101:L1101"/>
    <mergeCell ref="B1102:D1102"/>
    <mergeCell ref="G1102:H1102"/>
    <mergeCell ref="I1102:J1102"/>
    <mergeCell ref="K1102:L1102"/>
    <mergeCell ref="B1103:D1103"/>
    <mergeCell ref="G1103:H1103"/>
    <mergeCell ref="I1103:J1103"/>
    <mergeCell ref="K1103:L1103"/>
    <mergeCell ref="B1104:D1104"/>
    <mergeCell ref="G1104:H1104"/>
    <mergeCell ref="I1104:J1104"/>
    <mergeCell ref="K1104:L1104"/>
    <mergeCell ref="B1105:D1105"/>
    <mergeCell ref="G1105:H1105"/>
    <mergeCell ref="I1105:J1105"/>
    <mergeCell ref="K1105:L1105"/>
    <mergeCell ref="B1106:D1106"/>
    <mergeCell ref="G1106:H1106"/>
    <mergeCell ref="I1106:J1106"/>
    <mergeCell ref="K1106:L1106"/>
    <mergeCell ref="B1107:D1107"/>
    <mergeCell ref="G1107:H1107"/>
    <mergeCell ref="I1107:J1107"/>
    <mergeCell ref="K1107:L1107"/>
    <mergeCell ref="B1108:D1108"/>
    <mergeCell ref="G1108:H1108"/>
    <mergeCell ref="I1108:J1108"/>
    <mergeCell ref="K1108:L1108"/>
    <mergeCell ref="B1109:D1109"/>
    <mergeCell ref="G1109:H1109"/>
    <mergeCell ref="I1109:J1109"/>
    <mergeCell ref="K1109:L1109"/>
    <mergeCell ref="B1110:D1110"/>
    <mergeCell ref="G1110:H1110"/>
    <mergeCell ref="I1110:J1110"/>
    <mergeCell ref="K1110:L1110"/>
    <mergeCell ref="B1111:D1111"/>
    <mergeCell ref="G1111:H1111"/>
    <mergeCell ref="I1111:J1111"/>
    <mergeCell ref="K1111:L1111"/>
    <mergeCell ref="B1112:D1112"/>
    <mergeCell ref="G1112:H1112"/>
    <mergeCell ref="I1112:J1112"/>
    <mergeCell ref="K1112:L1112"/>
    <mergeCell ref="B1113:D1113"/>
    <mergeCell ref="G1113:H1113"/>
    <mergeCell ref="I1113:J1113"/>
    <mergeCell ref="K1113:L1113"/>
    <mergeCell ref="B1114:D1114"/>
    <mergeCell ref="G1114:H1114"/>
    <mergeCell ref="I1114:J1114"/>
    <mergeCell ref="K1114:L1114"/>
    <mergeCell ref="B1115:D1115"/>
    <mergeCell ref="G1115:H1115"/>
    <mergeCell ref="I1115:J1115"/>
    <mergeCell ref="K1115:L1115"/>
    <mergeCell ref="B1116:D1116"/>
    <mergeCell ref="G1116:H1116"/>
    <mergeCell ref="I1116:J1116"/>
    <mergeCell ref="K1116:L1116"/>
    <mergeCell ref="B1117:D1117"/>
    <mergeCell ref="G1117:H1117"/>
    <mergeCell ref="I1117:J1117"/>
    <mergeCell ref="K1117:L1117"/>
    <mergeCell ref="B1118:D1118"/>
    <mergeCell ref="G1118:H1118"/>
    <mergeCell ref="I1118:J1118"/>
    <mergeCell ref="K1118:L1118"/>
    <mergeCell ref="B1119:D1119"/>
    <mergeCell ref="G1119:H1119"/>
    <mergeCell ref="I1119:J1119"/>
    <mergeCell ref="K1119:L1119"/>
    <mergeCell ref="B1120:D1120"/>
    <mergeCell ref="G1120:H1120"/>
    <mergeCell ref="I1120:J1120"/>
    <mergeCell ref="K1120:L1120"/>
    <mergeCell ref="B1121:D1121"/>
    <mergeCell ref="G1121:H1121"/>
    <mergeCell ref="I1121:J1121"/>
    <mergeCell ref="K1121:L1121"/>
    <mergeCell ref="B1122:D1122"/>
    <mergeCell ref="G1122:H1122"/>
    <mergeCell ref="I1122:J1122"/>
    <mergeCell ref="K1122:L1122"/>
    <mergeCell ref="B1123:D1123"/>
    <mergeCell ref="G1123:H1123"/>
    <mergeCell ref="I1123:J1123"/>
    <mergeCell ref="K1123:L1123"/>
    <mergeCell ref="B1124:D1124"/>
    <mergeCell ref="G1124:H1124"/>
    <mergeCell ref="I1124:J1124"/>
    <mergeCell ref="K1124:L1124"/>
    <mergeCell ref="B1125:D1125"/>
    <mergeCell ref="G1125:H1125"/>
    <mergeCell ref="I1125:J1125"/>
    <mergeCell ref="K1125:L1125"/>
    <mergeCell ref="B1126:D1126"/>
    <mergeCell ref="G1126:H1126"/>
    <mergeCell ref="I1126:J1126"/>
    <mergeCell ref="K1126:L1126"/>
    <mergeCell ref="B1127:D1127"/>
    <mergeCell ref="G1127:H1127"/>
    <mergeCell ref="I1127:J1127"/>
    <mergeCell ref="K1127:L1127"/>
    <mergeCell ref="B1128:D1128"/>
    <mergeCell ref="G1128:H1128"/>
    <mergeCell ref="I1128:J1128"/>
    <mergeCell ref="K1128:L1128"/>
    <mergeCell ref="B1129:D1129"/>
    <mergeCell ref="G1129:H1129"/>
    <mergeCell ref="I1129:J1129"/>
    <mergeCell ref="K1129:L1129"/>
    <mergeCell ref="B1130:D1130"/>
    <mergeCell ref="G1130:H1130"/>
    <mergeCell ref="I1130:J1130"/>
    <mergeCell ref="K1130:L1130"/>
    <mergeCell ref="B1131:D1131"/>
    <mergeCell ref="G1131:H1131"/>
    <mergeCell ref="I1131:J1131"/>
    <mergeCell ref="K1131:L1131"/>
    <mergeCell ref="B1132:D1132"/>
    <mergeCell ref="G1132:H1132"/>
    <mergeCell ref="I1132:J1132"/>
    <mergeCell ref="K1132:L1132"/>
    <mergeCell ref="G1133:I1133"/>
    <mergeCell ref="J1133:L1133"/>
    <mergeCell ref="A1134:B1134"/>
    <mergeCell ref="E1134:J1134"/>
    <mergeCell ref="B1135:D1135"/>
    <mergeCell ref="G1135:H1135"/>
    <mergeCell ref="I1135:J1135"/>
    <mergeCell ref="K1135:L1135"/>
    <mergeCell ref="B1136:D1136"/>
    <mergeCell ref="G1136:H1136"/>
    <mergeCell ref="I1136:J1136"/>
    <mergeCell ref="K1136:L1136"/>
    <mergeCell ref="B1137:D1137"/>
    <mergeCell ref="G1137:H1137"/>
    <mergeCell ref="I1137:J1137"/>
    <mergeCell ref="K1137:L1137"/>
    <mergeCell ref="B1138:D1138"/>
    <mergeCell ref="G1138:H1138"/>
    <mergeCell ref="I1138:J1138"/>
    <mergeCell ref="K1138:L1138"/>
    <mergeCell ref="B1139:D1139"/>
    <mergeCell ref="G1139:H1139"/>
    <mergeCell ref="I1139:J1139"/>
    <mergeCell ref="K1139:L1139"/>
    <mergeCell ref="B1140:D1140"/>
    <mergeCell ref="G1140:H1140"/>
    <mergeCell ref="I1140:J1140"/>
    <mergeCell ref="K1140:L1140"/>
    <mergeCell ref="B1141:D1141"/>
    <mergeCell ref="G1141:H1141"/>
    <mergeCell ref="I1141:J1141"/>
    <mergeCell ref="K1141:L1141"/>
    <mergeCell ref="B1142:D1142"/>
    <mergeCell ref="G1142:H1142"/>
    <mergeCell ref="I1142:J1142"/>
    <mergeCell ref="K1142:L1142"/>
    <mergeCell ref="B1143:D1143"/>
    <mergeCell ref="G1143:H1143"/>
    <mergeCell ref="I1143:J1143"/>
    <mergeCell ref="K1143:L1143"/>
    <mergeCell ref="B1144:D1144"/>
    <mergeCell ref="G1144:H1144"/>
    <mergeCell ref="I1144:J1144"/>
    <mergeCell ref="K1144:L1144"/>
    <mergeCell ref="B1145:D1145"/>
    <mergeCell ref="G1145:H1145"/>
    <mergeCell ref="I1145:J1145"/>
    <mergeCell ref="K1145:L1145"/>
    <mergeCell ref="B1146:D1146"/>
    <mergeCell ref="G1146:H1146"/>
    <mergeCell ref="I1146:J1146"/>
    <mergeCell ref="K1146:L1146"/>
    <mergeCell ref="B1147:D1147"/>
    <mergeCell ref="G1147:H1147"/>
    <mergeCell ref="I1147:J1147"/>
    <mergeCell ref="K1147:L1147"/>
    <mergeCell ref="B1148:D1148"/>
    <mergeCell ref="G1148:H1148"/>
    <mergeCell ref="I1148:J1148"/>
    <mergeCell ref="K1148:L1148"/>
    <mergeCell ref="B1149:D1149"/>
    <mergeCell ref="G1149:H1149"/>
    <mergeCell ref="I1149:J1149"/>
    <mergeCell ref="K1149:L1149"/>
    <mergeCell ref="B1150:D1150"/>
    <mergeCell ref="G1150:H1150"/>
    <mergeCell ref="I1150:J1150"/>
    <mergeCell ref="K1150:L1150"/>
    <mergeCell ref="B1151:D1151"/>
    <mergeCell ref="G1151:H1151"/>
    <mergeCell ref="I1151:J1151"/>
    <mergeCell ref="K1151:L1151"/>
    <mergeCell ref="B1152:D1152"/>
    <mergeCell ref="G1152:H1152"/>
    <mergeCell ref="I1152:J1152"/>
    <mergeCell ref="K1152:L1152"/>
    <mergeCell ref="B1153:D1153"/>
    <mergeCell ref="G1153:H1153"/>
    <mergeCell ref="I1153:J1153"/>
    <mergeCell ref="K1153:L1153"/>
    <mergeCell ref="B1154:D1154"/>
    <mergeCell ref="G1154:H1154"/>
    <mergeCell ref="I1154:J1154"/>
    <mergeCell ref="K1154:L1154"/>
    <mergeCell ref="B1155:D1155"/>
    <mergeCell ref="G1155:H1155"/>
    <mergeCell ref="I1155:J1155"/>
    <mergeCell ref="K1155:L1155"/>
    <mergeCell ref="B1156:D1156"/>
    <mergeCell ref="G1156:H1156"/>
    <mergeCell ref="I1156:J1156"/>
    <mergeCell ref="K1156:L1156"/>
    <mergeCell ref="B1157:D1157"/>
    <mergeCell ref="G1157:H1157"/>
    <mergeCell ref="I1157:J1157"/>
    <mergeCell ref="K1157:L1157"/>
    <mergeCell ref="B1158:D1158"/>
    <mergeCell ref="G1158:H1158"/>
    <mergeCell ref="I1158:J1158"/>
    <mergeCell ref="K1158:L1158"/>
    <mergeCell ref="B1159:D1159"/>
    <mergeCell ref="G1159:H1159"/>
    <mergeCell ref="I1159:J1159"/>
    <mergeCell ref="K1159:L1159"/>
    <mergeCell ref="B1160:D1160"/>
    <mergeCell ref="G1160:H1160"/>
    <mergeCell ref="I1160:J1160"/>
    <mergeCell ref="K1160:L1160"/>
    <mergeCell ref="B1161:D1161"/>
    <mergeCell ref="G1161:H1161"/>
    <mergeCell ref="I1161:J1161"/>
    <mergeCell ref="K1161:L1161"/>
    <mergeCell ref="B1162:D1162"/>
    <mergeCell ref="G1162:H1162"/>
    <mergeCell ref="I1162:J1162"/>
    <mergeCell ref="K1162:L1162"/>
    <mergeCell ref="B1163:D1163"/>
    <mergeCell ref="G1163:H1163"/>
    <mergeCell ref="I1163:J1163"/>
    <mergeCell ref="K1163:L1163"/>
    <mergeCell ref="B1164:D1164"/>
    <mergeCell ref="G1164:H1164"/>
    <mergeCell ref="I1164:J1164"/>
    <mergeCell ref="K1164:L1164"/>
    <mergeCell ref="B1165:D1165"/>
    <mergeCell ref="G1165:H1165"/>
    <mergeCell ref="I1165:J1165"/>
    <mergeCell ref="K1165:L1165"/>
    <mergeCell ref="B1166:D1166"/>
    <mergeCell ref="G1166:H1166"/>
    <mergeCell ref="I1166:J1166"/>
    <mergeCell ref="K1166:L1166"/>
    <mergeCell ref="B1167:D1167"/>
    <mergeCell ref="G1167:H1167"/>
    <mergeCell ref="I1167:J1167"/>
    <mergeCell ref="K1167:L1167"/>
    <mergeCell ref="B1168:D1168"/>
    <mergeCell ref="G1168:H1168"/>
    <mergeCell ref="I1168:J1168"/>
    <mergeCell ref="K1168:L1168"/>
    <mergeCell ref="B1169:D1169"/>
    <mergeCell ref="G1169:H1169"/>
    <mergeCell ref="I1169:J1169"/>
    <mergeCell ref="K1169:L1169"/>
    <mergeCell ref="B1170:D1170"/>
    <mergeCell ref="G1170:H1170"/>
    <mergeCell ref="I1170:J1170"/>
    <mergeCell ref="K1170:L1170"/>
    <mergeCell ref="B1171:D1171"/>
    <mergeCell ref="G1171:H1171"/>
    <mergeCell ref="I1171:J1171"/>
    <mergeCell ref="K1171:L1171"/>
    <mergeCell ref="B1172:D1172"/>
    <mergeCell ref="G1172:H1172"/>
    <mergeCell ref="I1172:J1172"/>
    <mergeCell ref="K1172:L1172"/>
    <mergeCell ref="B1173:D1173"/>
    <mergeCell ref="G1173:H1173"/>
    <mergeCell ref="I1173:J1173"/>
    <mergeCell ref="K1173:L1173"/>
    <mergeCell ref="B1174:D1174"/>
    <mergeCell ref="G1174:H1174"/>
    <mergeCell ref="I1174:J1174"/>
    <mergeCell ref="K1174:L1174"/>
    <mergeCell ref="B1175:D1175"/>
    <mergeCell ref="G1175:H1175"/>
    <mergeCell ref="I1175:J1175"/>
    <mergeCell ref="K1175:L1175"/>
    <mergeCell ref="B1176:D1176"/>
    <mergeCell ref="G1176:H1176"/>
    <mergeCell ref="I1176:J1176"/>
    <mergeCell ref="K1176:L1176"/>
    <mergeCell ref="B1177:D1177"/>
    <mergeCell ref="G1177:H1177"/>
    <mergeCell ref="I1177:J1177"/>
    <mergeCell ref="K1177:L1177"/>
    <mergeCell ref="B1178:D1178"/>
    <mergeCell ref="G1178:H1178"/>
    <mergeCell ref="I1178:J1178"/>
    <mergeCell ref="K1178:L1178"/>
    <mergeCell ref="B1179:D1179"/>
    <mergeCell ref="G1179:H1179"/>
    <mergeCell ref="I1179:J1179"/>
    <mergeCell ref="K1179:L1179"/>
    <mergeCell ref="B1180:D1180"/>
    <mergeCell ref="G1180:H1180"/>
    <mergeCell ref="I1180:J1180"/>
    <mergeCell ref="K1180:L1180"/>
    <mergeCell ref="B1181:D1181"/>
    <mergeCell ref="G1181:H1181"/>
    <mergeCell ref="I1181:J1181"/>
    <mergeCell ref="K1181:L1181"/>
    <mergeCell ref="B1182:D1182"/>
    <mergeCell ref="G1182:H1182"/>
    <mergeCell ref="I1182:J1182"/>
    <mergeCell ref="K1182:L1182"/>
    <mergeCell ref="B1183:D1183"/>
    <mergeCell ref="G1183:H1183"/>
    <mergeCell ref="I1183:J1183"/>
    <mergeCell ref="K1183:L1183"/>
    <mergeCell ref="B1184:D1184"/>
    <mergeCell ref="G1184:H1184"/>
    <mergeCell ref="I1184:J1184"/>
    <mergeCell ref="K1184:L1184"/>
    <mergeCell ref="B1185:D1185"/>
    <mergeCell ref="G1185:H1185"/>
    <mergeCell ref="I1185:J1185"/>
    <mergeCell ref="K1185:L1185"/>
    <mergeCell ref="B1186:D1186"/>
    <mergeCell ref="G1186:H1186"/>
    <mergeCell ref="I1186:J1186"/>
    <mergeCell ref="K1186:L1186"/>
    <mergeCell ref="B1187:D1187"/>
    <mergeCell ref="G1187:H1187"/>
    <mergeCell ref="I1187:J1187"/>
    <mergeCell ref="K1187:L1187"/>
    <mergeCell ref="B1188:D1188"/>
    <mergeCell ref="G1188:H1188"/>
    <mergeCell ref="I1188:J1188"/>
    <mergeCell ref="K1188:L1188"/>
    <mergeCell ref="B1189:D1189"/>
    <mergeCell ref="G1189:H1189"/>
    <mergeCell ref="I1189:J1189"/>
    <mergeCell ref="K1189:L1189"/>
    <mergeCell ref="B1190:D1190"/>
    <mergeCell ref="G1190:H1190"/>
    <mergeCell ref="I1190:J1190"/>
    <mergeCell ref="K1190:L1190"/>
    <mergeCell ref="B1191:D1191"/>
    <mergeCell ref="G1191:H1191"/>
    <mergeCell ref="I1191:J1191"/>
    <mergeCell ref="K1191:L1191"/>
    <mergeCell ref="B1192:D1192"/>
    <mergeCell ref="G1192:H1192"/>
    <mergeCell ref="I1192:J1192"/>
    <mergeCell ref="K1192:L1192"/>
    <mergeCell ref="B1193:D1193"/>
    <mergeCell ref="G1193:H1193"/>
    <mergeCell ref="I1193:J1193"/>
    <mergeCell ref="K1193:L1193"/>
    <mergeCell ref="B1194:D1194"/>
    <mergeCell ref="G1194:H1194"/>
    <mergeCell ref="I1194:J1194"/>
    <mergeCell ref="K1194:L1194"/>
    <mergeCell ref="B1195:D1195"/>
    <mergeCell ref="G1195:H1195"/>
    <mergeCell ref="I1195:J1195"/>
    <mergeCell ref="K1195:L1195"/>
    <mergeCell ref="B1196:D1196"/>
    <mergeCell ref="G1196:H1196"/>
    <mergeCell ref="I1196:J1196"/>
    <mergeCell ref="K1196:L1196"/>
    <mergeCell ref="B1197:D1197"/>
    <mergeCell ref="G1197:H1197"/>
    <mergeCell ref="I1197:J1197"/>
    <mergeCell ref="K1197:L1197"/>
    <mergeCell ref="B1198:D1198"/>
    <mergeCell ref="G1198:H1198"/>
    <mergeCell ref="I1198:J1198"/>
    <mergeCell ref="K1198:L1198"/>
    <mergeCell ref="B1199:D1199"/>
    <mergeCell ref="G1199:H1199"/>
    <mergeCell ref="I1199:J1199"/>
    <mergeCell ref="K1199:L1199"/>
    <mergeCell ref="B1200:D1200"/>
    <mergeCell ref="G1200:H1200"/>
    <mergeCell ref="I1200:J1200"/>
    <mergeCell ref="K1200:L1200"/>
    <mergeCell ref="B1201:D1201"/>
    <mergeCell ref="G1201:H1201"/>
    <mergeCell ref="I1201:J1201"/>
    <mergeCell ref="K1201:L1201"/>
    <mergeCell ref="B1202:D1202"/>
    <mergeCell ref="G1202:H1202"/>
    <mergeCell ref="I1202:J1202"/>
    <mergeCell ref="K1202:L1202"/>
    <mergeCell ref="B1203:D1203"/>
    <mergeCell ref="G1203:H1203"/>
    <mergeCell ref="I1203:J1203"/>
    <mergeCell ref="K1203:L1203"/>
    <mergeCell ref="B1204:D1204"/>
    <mergeCell ref="G1204:H1204"/>
    <mergeCell ref="I1204:J1204"/>
    <mergeCell ref="K1204:L1204"/>
    <mergeCell ref="B1205:D1205"/>
    <mergeCell ref="G1205:H1205"/>
    <mergeCell ref="I1205:J1205"/>
    <mergeCell ref="K1205:L1205"/>
    <mergeCell ref="B1206:D1206"/>
    <mergeCell ref="G1206:H1206"/>
    <mergeCell ref="I1206:J1206"/>
    <mergeCell ref="K1206:L1206"/>
    <mergeCell ref="B1207:D1207"/>
    <mergeCell ref="G1207:H1207"/>
    <mergeCell ref="I1207:J1207"/>
    <mergeCell ref="K1207:L1207"/>
    <mergeCell ref="B1208:D1208"/>
    <mergeCell ref="G1208:H1208"/>
    <mergeCell ref="I1208:J1208"/>
    <mergeCell ref="K1208:L1208"/>
    <mergeCell ref="B1209:D1209"/>
    <mergeCell ref="G1209:H1209"/>
    <mergeCell ref="I1209:J1209"/>
    <mergeCell ref="K1209:L1209"/>
    <mergeCell ref="B1210:D1210"/>
    <mergeCell ref="G1210:H1210"/>
    <mergeCell ref="I1210:J1210"/>
    <mergeCell ref="K1210:L1210"/>
    <mergeCell ref="G1211:I1211"/>
    <mergeCell ref="J1211:L1211"/>
    <mergeCell ref="A1212:B1212"/>
    <mergeCell ref="E1212:J1212"/>
    <mergeCell ref="B1213:D1213"/>
    <mergeCell ref="G1213:H1213"/>
    <mergeCell ref="I1213:J1213"/>
    <mergeCell ref="K1213:L1213"/>
    <mergeCell ref="B1214:D1214"/>
    <mergeCell ref="G1214:H1214"/>
    <mergeCell ref="I1214:J1214"/>
    <mergeCell ref="K1214:L1214"/>
    <mergeCell ref="B1215:D1215"/>
    <mergeCell ref="G1215:H1215"/>
    <mergeCell ref="I1215:J1215"/>
    <mergeCell ref="K1215:L1215"/>
    <mergeCell ref="B1216:D1216"/>
    <mergeCell ref="G1216:H1216"/>
    <mergeCell ref="I1216:J1216"/>
    <mergeCell ref="K1216:L1216"/>
    <mergeCell ref="B1217:D1217"/>
    <mergeCell ref="G1217:H1217"/>
    <mergeCell ref="I1217:J1217"/>
    <mergeCell ref="K1217:L1217"/>
    <mergeCell ref="B1218:D1218"/>
    <mergeCell ref="G1218:H1218"/>
    <mergeCell ref="I1218:J1218"/>
    <mergeCell ref="K1218:L1218"/>
    <mergeCell ref="B1219:D1219"/>
    <mergeCell ref="G1219:H1219"/>
    <mergeCell ref="I1219:J1219"/>
    <mergeCell ref="K1219:L1219"/>
    <mergeCell ref="B1220:D1220"/>
    <mergeCell ref="G1220:H1220"/>
    <mergeCell ref="I1220:J1220"/>
    <mergeCell ref="K1220:L1220"/>
    <mergeCell ref="G1221:I1221"/>
    <mergeCell ref="J1221:L1221"/>
    <mergeCell ref="A1222:B1222"/>
    <mergeCell ref="E1222:J1222"/>
    <mergeCell ref="B1223:D1223"/>
    <mergeCell ref="G1223:H1223"/>
    <mergeCell ref="I1223:J1223"/>
    <mergeCell ref="K1223:L1223"/>
    <mergeCell ref="B1224:D1224"/>
    <mergeCell ref="G1224:H1224"/>
    <mergeCell ref="I1224:J1224"/>
    <mergeCell ref="K1224:L1224"/>
    <mergeCell ref="B1225:D1225"/>
    <mergeCell ref="G1225:H1225"/>
    <mergeCell ref="I1225:J1225"/>
    <mergeCell ref="K1225:L1225"/>
    <mergeCell ref="B1226:D1226"/>
    <mergeCell ref="G1226:H1226"/>
    <mergeCell ref="I1226:J1226"/>
    <mergeCell ref="K1226:L1226"/>
    <mergeCell ref="G1227:I1227"/>
    <mergeCell ref="J1227:L1227"/>
    <mergeCell ref="A1228:B1228"/>
    <mergeCell ref="E1228:J1228"/>
    <mergeCell ref="B1229:D1229"/>
    <mergeCell ref="G1229:H1229"/>
    <mergeCell ref="I1229:J1229"/>
    <mergeCell ref="K1229:L1229"/>
    <mergeCell ref="B1230:D1230"/>
    <mergeCell ref="G1230:H1230"/>
    <mergeCell ref="I1230:J1230"/>
    <mergeCell ref="K1230:L1230"/>
    <mergeCell ref="B1231:D1231"/>
    <mergeCell ref="G1231:H1231"/>
    <mergeCell ref="I1231:J1231"/>
    <mergeCell ref="K1231:L1231"/>
    <mergeCell ref="B1232:D1232"/>
    <mergeCell ref="G1232:H1232"/>
    <mergeCell ref="I1232:J1232"/>
    <mergeCell ref="K1232:L1232"/>
    <mergeCell ref="B1233:D1233"/>
    <mergeCell ref="G1233:H1233"/>
    <mergeCell ref="I1233:J1233"/>
    <mergeCell ref="K1233:L1233"/>
    <mergeCell ref="B1234:D1234"/>
    <mergeCell ref="G1234:H1234"/>
    <mergeCell ref="I1234:J1234"/>
    <mergeCell ref="K1234:L1234"/>
    <mergeCell ref="B1235:D1235"/>
    <mergeCell ref="G1235:H1235"/>
    <mergeCell ref="I1235:J1235"/>
    <mergeCell ref="K1235:L1235"/>
    <mergeCell ref="B1236:D1236"/>
    <mergeCell ref="G1236:H1236"/>
    <mergeCell ref="I1236:J1236"/>
    <mergeCell ref="K1236:L1236"/>
    <mergeCell ref="B1237:D1237"/>
    <mergeCell ref="G1237:H1237"/>
    <mergeCell ref="I1237:J1237"/>
    <mergeCell ref="K1237:L1237"/>
    <mergeCell ref="B1238:D1238"/>
    <mergeCell ref="G1238:H1238"/>
    <mergeCell ref="I1238:J1238"/>
    <mergeCell ref="K1238:L1238"/>
    <mergeCell ref="B1239:D1239"/>
    <mergeCell ref="G1239:H1239"/>
    <mergeCell ref="I1239:J1239"/>
    <mergeCell ref="K1239:L1239"/>
    <mergeCell ref="B1240:D1240"/>
    <mergeCell ref="G1240:H1240"/>
    <mergeCell ref="I1240:J1240"/>
    <mergeCell ref="K1240:L1240"/>
    <mergeCell ref="G1241:I1241"/>
    <mergeCell ref="J1241:L1241"/>
    <mergeCell ref="A1242:B1242"/>
    <mergeCell ref="E1242:J1242"/>
    <mergeCell ref="B1243:D1243"/>
    <mergeCell ref="G1243:H1243"/>
    <mergeCell ref="I1243:J1243"/>
    <mergeCell ref="K1243:L1243"/>
    <mergeCell ref="B1244:D1244"/>
    <mergeCell ref="G1244:H1244"/>
    <mergeCell ref="I1244:J1244"/>
    <mergeCell ref="K1244:L1244"/>
    <mergeCell ref="B1245:D1245"/>
    <mergeCell ref="G1245:H1245"/>
    <mergeCell ref="I1245:J1245"/>
    <mergeCell ref="K1245:L1245"/>
    <mergeCell ref="B1246:D1246"/>
    <mergeCell ref="G1246:H1246"/>
    <mergeCell ref="I1246:J1246"/>
    <mergeCell ref="K1246:L1246"/>
    <mergeCell ref="B1247:D1247"/>
    <mergeCell ref="G1247:H1247"/>
    <mergeCell ref="I1247:J1247"/>
    <mergeCell ref="K1247:L1247"/>
    <mergeCell ref="G1248:I1248"/>
    <mergeCell ref="J1248:L1248"/>
    <mergeCell ref="A1249:G1249"/>
    <mergeCell ref="A1264:B1264"/>
    <mergeCell ref="E1264:J1264"/>
    <mergeCell ref="B1265:D1265"/>
    <mergeCell ref="G1265:H1265"/>
    <mergeCell ref="I1265:J1265"/>
    <mergeCell ref="K1265:L1265"/>
    <mergeCell ref="B1266:D1266"/>
    <mergeCell ref="G1266:H1266"/>
    <mergeCell ref="I1266:J1266"/>
    <mergeCell ref="K1266:L1266"/>
    <mergeCell ref="B1267:D1267"/>
    <mergeCell ref="G1267:H1267"/>
    <mergeCell ref="I1267:J1267"/>
    <mergeCell ref="K1267:L1267"/>
    <mergeCell ref="B1268:D1268"/>
    <mergeCell ref="G1268:H1268"/>
    <mergeCell ref="I1268:J1268"/>
    <mergeCell ref="K1268:L1268"/>
    <mergeCell ref="A1250:B1250"/>
    <mergeCell ref="E1250:J1250"/>
    <mergeCell ref="K1255:L1255"/>
    <mergeCell ref="K1256:L1256"/>
    <mergeCell ref="K1257:L1257"/>
    <mergeCell ref="K1258:L1258"/>
    <mergeCell ref="K1259:L1259"/>
    <mergeCell ref="I1255:J1255"/>
    <mergeCell ref="I1256:J1256"/>
    <mergeCell ref="I1257:J1257"/>
    <mergeCell ref="I1258:J1258"/>
    <mergeCell ref="I1259:J1259"/>
    <mergeCell ref="B1255:D1255"/>
    <mergeCell ref="B1269:D1269"/>
    <mergeCell ref="G1269:H1269"/>
    <mergeCell ref="I1269:J1269"/>
    <mergeCell ref="K1269:L1269"/>
    <mergeCell ref="G1270:I1270"/>
    <mergeCell ref="J1270:L1270"/>
    <mergeCell ref="A1271:B1271"/>
    <mergeCell ref="E1271:J1271"/>
    <mergeCell ref="B1272:D1272"/>
    <mergeCell ref="G1272:H1272"/>
    <mergeCell ref="I1272:J1272"/>
    <mergeCell ref="K1272:L1272"/>
    <mergeCell ref="B1273:D1273"/>
    <mergeCell ref="G1273:H1273"/>
    <mergeCell ref="I1273:J1273"/>
    <mergeCell ref="K1273:L1273"/>
    <mergeCell ref="B1274:D1274"/>
    <mergeCell ref="G1274:H1274"/>
    <mergeCell ref="I1274:J1274"/>
    <mergeCell ref="K1274:L1274"/>
    <mergeCell ref="B1275:D1275"/>
    <mergeCell ref="G1275:H1275"/>
    <mergeCell ref="I1275:J1275"/>
    <mergeCell ref="K1275:L1275"/>
    <mergeCell ref="B1276:D1276"/>
    <mergeCell ref="G1276:H1276"/>
    <mergeCell ref="I1276:J1276"/>
    <mergeCell ref="K1276:L1276"/>
    <mergeCell ref="B1277:D1277"/>
    <mergeCell ref="G1277:H1277"/>
    <mergeCell ref="I1277:J1277"/>
    <mergeCell ref="K1277:L1277"/>
    <mergeCell ref="B1278:D1278"/>
    <mergeCell ref="G1278:H1278"/>
    <mergeCell ref="I1278:J1278"/>
    <mergeCell ref="K1278:L1278"/>
    <mergeCell ref="G1279:I1279"/>
    <mergeCell ref="J1279:L1279"/>
    <mergeCell ref="A1280:B1280"/>
    <mergeCell ref="E1280:J1280"/>
    <mergeCell ref="B1281:D1281"/>
    <mergeCell ref="G1281:H1281"/>
    <mergeCell ref="I1281:J1281"/>
    <mergeCell ref="K1281:L1281"/>
    <mergeCell ref="B1282:D1282"/>
    <mergeCell ref="G1282:H1282"/>
    <mergeCell ref="I1282:J1282"/>
    <mergeCell ref="K1282:L1282"/>
    <mergeCell ref="B1283:D1283"/>
    <mergeCell ref="G1283:H1283"/>
    <mergeCell ref="I1283:J1283"/>
    <mergeCell ref="K1283:L1283"/>
    <mergeCell ref="B1284:D1284"/>
    <mergeCell ref="G1284:H1284"/>
    <mergeCell ref="I1284:J1284"/>
    <mergeCell ref="K1284:L1284"/>
    <mergeCell ref="B1285:D1285"/>
    <mergeCell ref="G1285:H1285"/>
    <mergeCell ref="I1285:J1285"/>
    <mergeCell ref="K1285:L1285"/>
    <mergeCell ref="B1286:D1286"/>
    <mergeCell ref="G1286:H1286"/>
    <mergeCell ref="I1286:J1286"/>
    <mergeCell ref="K1286:L1286"/>
    <mergeCell ref="B1287:D1287"/>
    <mergeCell ref="G1287:H1287"/>
    <mergeCell ref="I1287:J1287"/>
    <mergeCell ref="K1287:L1287"/>
    <mergeCell ref="B1288:D1288"/>
    <mergeCell ref="G1288:H1288"/>
    <mergeCell ref="I1288:J1288"/>
    <mergeCell ref="K1288:L1288"/>
    <mergeCell ref="G1289:I1289"/>
    <mergeCell ref="J1289:L1289"/>
    <mergeCell ref="A1290:B1290"/>
    <mergeCell ref="E1290:J1290"/>
    <mergeCell ref="B1291:D1291"/>
    <mergeCell ref="G1291:H1291"/>
    <mergeCell ref="I1291:J1291"/>
    <mergeCell ref="K1291:L1291"/>
    <mergeCell ref="B1292:D1292"/>
    <mergeCell ref="G1292:H1292"/>
    <mergeCell ref="I1292:J1292"/>
    <mergeCell ref="K1292:L1292"/>
    <mergeCell ref="B1293:D1293"/>
    <mergeCell ref="G1293:H1293"/>
    <mergeCell ref="I1293:J1293"/>
    <mergeCell ref="K1293:L1293"/>
    <mergeCell ref="B1294:D1294"/>
    <mergeCell ref="G1294:H1294"/>
    <mergeCell ref="I1294:J1294"/>
    <mergeCell ref="K1294:L1294"/>
    <mergeCell ref="B1295:D1295"/>
    <mergeCell ref="G1295:H1295"/>
    <mergeCell ref="I1295:J1295"/>
    <mergeCell ref="K1295:L1295"/>
    <mergeCell ref="B1296:D1296"/>
    <mergeCell ref="G1296:H1296"/>
    <mergeCell ref="I1296:J1296"/>
    <mergeCell ref="K1296:L1296"/>
    <mergeCell ref="G1297:I1297"/>
    <mergeCell ref="J1297:L1297"/>
    <mergeCell ref="A1298:G1298"/>
    <mergeCell ref="A1299:B1299"/>
    <mergeCell ref="E1299:J1299"/>
    <mergeCell ref="B1300:D1300"/>
    <mergeCell ref="G1300:H1300"/>
    <mergeCell ref="I1300:J1300"/>
    <mergeCell ref="K1300:L1300"/>
    <mergeCell ref="B1301:D1301"/>
    <mergeCell ref="G1301:H1301"/>
    <mergeCell ref="I1301:J1301"/>
    <mergeCell ref="K1301:L1301"/>
    <mergeCell ref="B1302:D1302"/>
    <mergeCell ref="G1302:H1302"/>
    <mergeCell ref="I1302:J1302"/>
    <mergeCell ref="K1302:L1302"/>
    <mergeCell ref="I1352:J1352"/>
    <mergeCell ref="K1352:L1352"/>
    <mergeCell ref="A1354:G1354"/>
    <mergeCell ref="A1355:G1355"/>
    <mergeCell ref="A1356:G1356"/>
    <mergeCell ref="A1357:B1357"/>
    <mergeCell ref="E1357:J1357"/>
    <mergeCell ref="B1358:D1358"/>
    <mergeCell ref="G1358:H1358"/>
    <mergeCell ref="I1358:J1358"/>
    <mergeCell ref="K1358:L1358"/>
    <mergeCell ref="B1359:D1359"/>
    <mergeCell ref="G1359:H1359"/>
    <mergeCell ref="I1359:J1359"/>
    <mergeCell ref="K1359:L1359"/>
    <mergeCell ref="G1353:I1353"/>
    <mergeCell ref="J1353:L1353"/>
    <mergeCell ref="A1324:B1324"/>
    <mergeCell ref="E1324:J1324"/>
    <mergeCell ref="B1325:D1325"/>
    <mergeCell ref="G1325:H1325"/>
    <mergeCell ref="I1325:J1325"/>
    <mergeCell ref="K1325:L1325"/>
    <mergeCell ref="B1329:D1329"/>
    <mergeCell ref="G1329:H1329"/>
    <mergeCell ref="I1329:J1329"/>
    <mergeCell ref="K1329:L1329"/>
    <mergeCell ref="B1330:D1330"/>
    <mergeCell ref="G1330:H1330"/>
    <mergeCell ref="I1330:J1330"/>
    <mergeCell ref="K1330:L1330"/>
    <mergeCell ref="B1331:D1331"/>
    <mergeCell ref="G1331:H1331"/>
    <mergeCell ref="I1331:J1331"/>
    <mergeCell ref="G1360:I1360"/>
    <mergeCell ref="J1360:L1360"/>
    <mergeCell ref="A1361:B1361"/>
    <mergeCell ref="E1361:J1361"/>
    <mergeCell ref="B1362:D1362"/>
    <mergeCell ref="G1362:H1362"/>
    <mergeCell ref="I1362:J1362"/>
    <mergeCell ref="K1362:L1362"/>
    <mergeCell ref="B1363:D1363"/>
    <mergeCell ref="G1363:H1363"/>
    <mergeCell ref="I1363:J1363"/>
    <mergeCell ref="K1363:L1363"/>
    <mergeCell ref="B1364:D1364"/>
    <mergeCell ref="G1364:H1364"/>
    <mergeCell ref="I1364:J1364"/>
    <mergeCell ref="K1364:L1364"/>
    <mergeCell ref="G1365:I1365"/>
    <mergeCell ref="J1365:L1365"/>
    <mergeCell ref="A1366:B1366"/>
    <mergeCell ref="E1366:J1366"/>
    <mergeCell ref="B1367:D1367"/>
    <mergeCell ref="G1367:H1367"/>
    <mergeCell ref="I1367:J1367"/>
    <mergeCell ref="K1367:L1367"/>
    <mergeCell ref="B1368:D1368"/>
    <mergeCell ref="G1368:H1368"/>
    <mergeCell ref="I1368:J1368"/>
    <mergeCell ref="K1368:L1368"/>
    <mergeCell ref="B1369:D1369"/>
    <mergeCell ref="G1369:H1369"/>
    <mergeCell ref="I1369:J1369"/>
    <mergeCell ref="K1369:L1369"/>
    <mergeCell ref="B1370:D1370"/>
    <mergeCell ref="G1370:H1370"/>
    <mergeCell ref="I1370:J1370"/>
    <mergeCell ref="K1370:L1370"/>
    <mergeCell ref="G1371:I1371"/>
    <mergeCell ref="J1371:L1371"/>
    <mergeCell ref="A1372:G1372"/>
    <mergeCell ref="A1373:B1373"/>
    <mergeCell ref="E1373:J1373"/>
    <mergeCell ref="B1374:D1374"/>
    <mergeCell ref="G1374:H1374"/>
    <mergeCell ref="I1374:J1374"/>
    <mergeCell ref="K1374:L1374"/>
    <mergeCell ref="B1375:D1375"/>
    <mergeCell ref="G1375:H1375"/>
    <mergeCell ref="I1375:J1375"/>
    <mergeCell ref="K1375:L1375"/>
    <mergeCell ref="B1376:D1376"/>
    <mergeCell ref="G1376:H1376"/>
    <mergeCell ref="I1376:J1376"/>
    <mergeCell ref="K1376:L1376"/>
    <mergeCell ref="G1377:I1377"/>
    <mergeCell ref="J1377:L1377"/>
    <mergeCell ref="A1378:G1378"/>
    <mergeCell ref="A1379:B1379"/>
    <mergeCell ref="E1379:J1379"/>
    <mergeCell ref="B1380:D1380"/>
    <mergeCell ref="G1380:H1380"/>
    <mergeCell ref="I1380:J1380"/>
    <mergeCell ref="K1380:L1380"/>
    <mergeCell ref="G1381:I1381"/>
    <mergeCell ref="J1381:L1381"/>
    <mergeCell ref="A1382:B1382"/>
    <mergeCell ref="E1382:J1382"/>
    <mergeCell ref="B1383:D1383"/>
    <mergeCell ref="G1383:H1383"/>
    <mergeCell ref="I1383:J1383"/>
    <mergeCell ref="K1383:L1383"/>
    <mergeCell ref="G1384:I1384"/>
    <mergeCell ref="J1384:L1384"/>
    <mergeCell ref="A1385:B1385"/>
    <mergeCell ref="E1385:J1385"/>
    <mergeCell ref="B1386:D1386"/>
    <mergeCell ref="G1386:H1386"/>
    <mergeCell ref="I1386:J1386"/>
    <mergeCell ref="K1386:L1386"/>
    <mergeCell ref="B1387:D1387"/>
    <mergeCell ref="G1387:H1387"/>
    <mergeCell ref="I1387:J1387"/>
    <mergeCell ref="K1387:L1387"/>
    <mergeCell ref="B1388:D1388"/>
    <mergeCell ref="G1388:H1388"/>
    <mergeCell ref="I1388:J1388"/>
    <mergeCell ref="K1388:L1388"/>
    <mergeCell ref="G1389:I1389"/>
    <mergeCell ref="J1389:L1389"/>
    <mergeCell ref="A1390:B1390"/>
    <mergeCell ref="E1390:J1390"/>
    <mergeCell ref="B1391:D1391"/>
    <mergeCell ref="G1391:H1391"/>
    <mergeCell ref="I1391:J1391"/>
    <mergeCell ref="K1391:L1391"/>
    <mergeCell ref="B1392:D1392"/>
    <mergeCell ref="G1392:H1392"/>
    <mergeCell ref="I1392:J1392"/>
    <mergeCell ref="K1392:L1392"/>
    <mergeCell ref="G1393:I1393"/>
    <mergeCell ref="J1393:L1393"/>
    <mergeCell ref="A1394:B1394"/>
    <mergeCell ref="E1394:J1394"/>
    <mergeCell ref="B1395:D1395"/>
    <mergeCell ref="G1395:H1395"/>
    <mergeCell ref="I1395:J1395"/>
    <mergeCell ref="K1395:L1395"/>
    <mergeCell ref="B1396:D1396"/>
    <mergeCell ref="G1396:H1396"/>
    <mergeCell ref="I1396:J1396"/>
    <mergeCell ref="K1396:L1396"/>
    <mergeCell ref="B1397:D1397"/>
    <mergeCell ref="G1397:H1397"/>
    <mergeCell ref="I1397:J1397"/>
    <mergeCell ref="K1397:L1397"/>
    <mergeCell ref="G1398:I1398"/>
    <mergeCell ref="J1398:L1398"/>
    <mergeCell ref="A1399:B1399"/>
    <mergeCell ref="E1399:J1399"/>
    <mergeCell ref="B1400:D1400"/>
    <mergeCell ref="G1400:H1400"/>
    <mergeCell ref="I1400:J1400"/>
    <mergeCell ref="K1400:L1400"/>
    <mergeCell ref="B1401:D1401"/>
    <mergeCell ref="G1401:H1401"/>
    <mergeCell ref="I1401:J1401"/>
    <mergeCell ref="K1401:L1401"/>
    <mergeCell ref="B1402:D1402"/>
    <mergeCell ref="G1402:H1402"/>
    <mergeCell ref="I1402:J1402"/>
    <mergeCell ref="K1402:L1402"/>
    <mergeCell ref="B1403:D1403"/>
    <mergeCell ref="G1403:H1403"/>
    <mergeCell ref="I1403:J1403"/>
    <mergeCell ref="K1403:L1403"/>
    <mergeCell ref="B1404:D1404"/>
    <mergeCell ref="G1404:H1404"/>
    <mergeCell ref="I1404:J1404"/>
    <mergeCell ref="K1404:L1404"/>
    <mergeCell ref="G1405:I1405"/>
    <mergeCell ref="J1405:L1405"/>
    <mergeCell ref="A1406:G1406"/>
    <mergeCell ref="A1407:B1407"/>
    <mergeCell ref="E1407:J1407"/>
    <mergeCell ref="B1408:D1408"/>
    <mergeCell ref="G1408:H1408"/>
    <mergeCell ref="I1408:J1408"/>
    <mergeCell ref="K1408:L1408"/>
    <mergeCell ref="B1409:D1409"/>
    <mergeCell ref="G1409:H1409"/>
    <mergeCell ref="I1409:J1409"/>
    <mergeCell ref="K1409:L1409"/>
    <mergeCell ref="B1410:D1410"/>
    <mergeCell ref="G1410:H1410"/>
    <mergeCell ref="I1410:J1410"/>
    <mergeCell ref="K1410:L1410"/>
    <mergeCell ref="G1411:I1411"/>
    <mergeCell ref="J1411:L1411"/>
    <mergeCell ref="A1412:B1412"/>
    <mergeCell ref="E1412:J1412"/>
    <mergeCell ref="B1413:D1413"/>
    <mergeCell ref="G1413:H1413"/>
    <mergeCell ref="I1413:J1413"/>
    <mergeCell ref="K1413:L1413"/>
    <mergeCell ref="B1414:D1414"/>
    <mergeCell ref="G1414:H1414"/>
    <mergeCell ref="I1414:J1414"/>
    <mergeCell ref="K1414:L1414"/>
    <mergeCell ref="B1415:D1415"/>
    <mergeCell ref="G1415:H1415"/>
    <mergeCell ref="I1415:J1415"/>
    <mergeCell ref="K1415:L1415"/>
    <mergeCell ref="G1416:I1416"/>
    <mergeCell ref="J1416:L1416"/>
    <mergeCell ref="A1417:G1417"/>
    <mergeCell ref="A1418:B1418"/>
    <mergeCell ref="E1418:J1418"/>
    <mergeCell ref="B1419:D1419"/>
    <mergeCell ref="G1419:H1419"/>
    <mergeCell ref="I1419:J1419"/>
    <mergeCell ref="K1419:L1419"/>
    <mergeCell ref="B1420:D1420"/>
    <mergeCell ref="G1420:H1420"/>
    <mergeCell ref="I1420:J1420"/>
    <mergeCell ref="K1420:L1420"/>
    <mergeCell ref="B1421:D1421"/>
    <mergeCell ref="G1421:H1421"/>
    <mergeCell ref="I1421:J1421"/>
    <mergeCell ref="K1421:L1421"/>
    <mergeCell ref="G1422:I1422"/>
    <mergeCell ref="J1422:L1422"/>
    <mergeCell ref="A1423:B1423"/>
    <mergeCell ref="E1423:J1423"/>
    <mergeCell ref="B1424:D1424"/>
    <mergeCell ref="G1424:H1424"/>
    <mergeCell ref="I1424:J1424"/>
    <mergeCell ref="K1424:L1424"/>
    <mergeCell ref="B1425:D1425"/>
    <mergeCell ref="G1425:H1425"/>
    <mergeCell ref="I1425:J1425"/>
    <mergeCell ref="K1425:L1425"/>
    <mergeCell ref="G1426:I1426"/>
    <mergeCell ref="J1426:L1426"/>
    <mergeCell ref="A1427:B1427"/>
    <mergeCell ref="E1427:J1427"/>
    <mergeCell ref="B1428:D1428"/>
    <mergeCell ref="G1428:H1428"/>
    <mergeCell ref="I1428:J1428"/>
    <mergeCell ref="K1428:L1428"/>
    <mergeCell ref="B1429:D1429"/>
    <mergeCell ref="G1429:H1429"/>
    <mergeCell ref="I1429:J1429"/>
    <mergeCell ref="K1429:L1429"/>
    <mergeCell ref="B1430:D1430"/>
    <mergeCell ref="G1430:H1430"/>
    <mergeCell ref="I1430:J1430"/>
    <mergeCell ref="K1430:L1430"/>
    <mergeCell ref="G1431:I1431"/>
    <mergeCell ref="J1431:L1431"/>
    <mergeCell ref="A1432:B1432"/>
    <mergeCell ref="E1432:J1432"/>
    <mergeCell ref="B1433:D1433"/>
    <mergeCell ref="G1433:H1433"/>
    <mergeCell ref="I1433:J1433"/>
    <mergeCell ref="K1433:L1433"/>
    <mergeCell ref="B1434:D1434"/>
    <mergeCell ref="G1434:H1434"/>
    <mergeCell ref="I1434:J1434"/>
    <mergeCell ref="K1434:L1434"/>
    <mergeCell ref="B1435:D1435"/>
    <mergeCell ref="G1435:H1435"/>
    <mergeCell ref="I1435:J1435"/>
    <mergeCell ref="K1435:L1435"/>
    <mergeCell ref="G1436:I1436"/>
    <mergeCell ref="J1436:L1436"/>
    <mergeCell ref="A1437:G1437"/>
    <mergeCell ref="A1438:B1438"/>
    <mergeCell ref="E1438:J1438"/>
    <mergeCell ref="B1439:D1439"/>
    <mergeCell ref="G1439:H1439"/>
    <mergeCell ref="I1439:J1439"/>
    <mergeCell ref="K1439:L1439"/>
    <mergeCell ref="B1440:D1440"/>
    <mergeCell ref="G1440:H1440"/>
    <mergeCell ref="I1440:J1440"/>
    <mergeCell ref="K1440:L1440"/>
    <mergeCell ref="B1441:D1441"/>
    <mergeCell ref="G1441:H1441"/>
    <mergeCell ref="I1441:J1441"/>
    <mergeCell ref="K1441:L1441"/>
    <mergeCell ref="B1442:D1442"/>
    <mergeCell ref="G1442:H1442"/>
    <mergeCell ref="I1442:J1442"/>
    <mergeCell ref="K1442:L1442"/>
    <mergeCell ref="G1443:I1443"/>
    <mergeCell ref="J1443:L1443"/>
    <mergeCell ref="A1444:B1444"/>
    <mergeCell ref="E1444:J1444"/>
    <mergeCell ref="B1445:D1445"/>
    <mergeCell ref="G1445:H1445"/>
    <mergeCell ref="I1445:J1445"/>
    <mergeCell ref="K1445:L1445"/>
    <mergeCell ref="B1446:D1446"/>
    <mergeCell ref="G1446:H1446"/>
    <mergeCell ref="I1446:J1446"/>
    <mergeCell ref="K1446:L1446"/>
    <mergeCell ref="B1447:D1447"/>
    <mergeCell ref="G1447:H1447"/>
    <mergeCell ref="I1447:J1447"/>
    <mergeCell ref="K1447:L1447"/>
    <mergeCell ref="B1448:D1448"/>
    <mergeCell ref="G1448:H1448"/>
    <mergeCell ref="I1448:J1448"/>
    <mergeCell ref="K1448:L1448"/>
    <mergeCell ref="B1449:D1449"/>
    <mergeCell ref="G1449:H1449"/>
    <mergeCell ref="I1449:J1449"/>
    <mergeCell ref="K1449:L1449"/>
    <mergeCell ref="B1450:D1450"/>
    <mergeCell ref="G1450:H1450"/>
    <mergeCell ref="I1450:J1450"/>
    <mergeCell ref="K1450:L1450"/>
    <mergeCell ref="G1451:I1451"/>
    <mergeCell ref="J1451:L1451"/>
    <mergeCell ref="A1452:B1452"/>
    <mergeCell ref="E1452:J1452"/>
    <mergeCell ref="B1453:D1453"/>
    <mergeCell ref="G1453:H1453"/>
    <mergeCell ref="I1453:J1453"/>
    <mergeCell ref="K1453:L1453"/>
    <mergeCell ref="B1454:D1454"/>
    <mergeCell ref="G1454:H1454"/>
    <mergeCell ref="I1454:J1454"/>
    <mergeCell ref="K1454:L1454"/>
    <mergeCell ref="B1455:D1455"/>
    <mergeCell ref="G1455:H1455"/>
    <mergeCell ref="I1455:J1455"/>
    <mergeCell ref="K1455:L1455"/>
    <mergeCell ref="B1456:D1456"/>
    <mergeCell ref="G1456:H1456"/>
    <mergeCell ref="I1456:J1456"/>
    <mergeCell ref="K1456:L1456"/>
    <mergeCell ref="B1457:D1457"/>
    <mergeCell ref="G1457:H1457"/>
    <mergeCell ref="I1457:J1457"/>
    <mergeCell ref="K1457:L1457"/>
    <mergeCell ref="G1458:I1458"/>
    <mergeCell ref="J1458:L1458"/>
    <mergeCell ref="A1459:B1459"/>
    <mergeCell ref="E1459:J1459"/>
    <mergeCell ref="B1460:D1460"/>
    <mergeCell ref="G1460:H1460"/>
    <mergeCell ref="I1460:J1460"/>
    <mergeCell ref="K1460:L1460"/>
    <mergeCell ref="B1461:D1461"/>
    <mergeCell ref="G1461:H1461"/>
    <mergeCell ref="I1461:J1461"/>
    <mergeCell ref="K1461:L1461"/>
    <mergeCell ref="B1462:D1462"/>
    <mergeCell ref="G1462:H1462"/>
    <mergeCell ref="I1462:J1462"/>
    <mergeCell ref="K1462:L1462"/>
    <mergeCell ref="B1463:D1463"/>
    <mergeCell ref="G1463:H1463"/>
    <mergeCell ref="I1463:J1463"/>
    <mergeCell ref="K1463:L1463"/>
    <mergeCell ref="B1464:D1464"/>
    <mergeCell ref="G1464:H1464"/>
    <mergeCell ref="I1464:J1464"/>
    <mergeCell ref="K1464:L1464"/>
    <mergeCell ref="G1465:I1465"/>
    <mergeCell ref="J1465:L1465"/>
    <mergeCell ref="A1466:B1466"/>
    <mergeCell ref="E1466:J1466"/>
    <mergeCell ref="B1467:D1467"/>
    <mergeCell ref="G1467:H1467"/>
    <mergeCell ref="I1467:J1467"/>
    <mergeCell ref="K1467:L1467"/>
    <mergeCell ref="B1468:D1468"/>
    <mergeCell ref="G1468:H1468"/>
    <mergeCell ref="I1468:J1468"/>
    <mergeCell ref="K1468:L1468"/>
    <mergeCell ref="B1469:D1469"/>
    <mergeCell ref="G1469:H1469"/>
    <mergeCell ref="I1469:J1469"/>
    <mergeCell ref="K1469:L1469"/>
    <mergeCell ref="B1470:D1470"/>
    <mergeCell ref="G1470:H1470"/>
    <mergeCell ref="I1470:J1470"/>
    <mergeCell ref="K1470:L1470"/>
    <mergeCell ref="G1471:I1471"/>
    <mergeCell ref="J1471:L1471"/>
    <mergeCell ref="A1472:B1472"/>
    <mergeCell ref="E1472:J1472"/>
    <mergeCell ref="B1473:D1473"/>
    <mergeCell ref="G1473:H1473"/>
    <mergeCell ref="I1473:J1473"/>
    <mergeCell ref="K1473:L1473"/>
    <mergeCell ref="B1474:D1474"/>
    <mergeCell ref="G1474:H1474"/>
    <mergeCell ref="I1474:J1474"/>
    <mergeCell ref="K1474:L1474"/>
    <mergeCell ref="B1475:D1475"/>
    <mergeCell ref="G1475:H1475"/>
    <mergeCell ref="I1475:J1475"/>
    <mergeCell ref="K1475:L1475"/>
    <mergeCell ref="B1476:D1476"/>
    <mergeCell ref="G1476:H1476"/>
    <mergeCell ref="I1476:J1476"/>
    <mergeCell ref="K1476:L1476"/>
    <mergeCell ref="G1477:I1477"/>
    <mergeCell ref="J1477:L1477"/>
    <mergeCell ref="A1478:B1478"/>
    <mergeCell ref="E1478:J1478"/>
    <mergeCell ref="B1479:D1479"/>
    <mergeCell ref="G1479:H1479"/>
    <mergeCell ref="I1479:J1479"/>
    <mergeCell ref="K1479:L1479"/>
    <mergeCell ref="B1480:D1480"/>
    <mergeCell ref="G1480:H1480"/>
    <mergeCell ref="I1480:J1480"/>
    <mergeCell ref="K1480:L1480"/>
    <mergeCell ref="B1481:D1481"/>
    <mergeCell ref="G1481:H1481"/>
    <mergeCell ref="I1481:J1481"/>
    <mergeCell ref="K1481:L1481"/>
    <mergeCell ref="B1482:D1482"/>
    <mergeCell ref="G1482:H1482"/>
    <mergeCell ref="I1482:J1482"/>
    <mergeCell ref="K1482:L1482"/>
    <mergeCell ref="G1483:I1483"/>
    <mergeCell ref="J1483:L1483"/>
    <mergeCell ref="A1484:B1484"/>
    <mergeCell ref="E1484:J1484"/>
    <mergeCell ref="B1485:D1485"/>
    <mergeCell ref="G1485:H1485"/>
    <mergeCell ref="I1485:J1485"/>
    <mergeCell ref="K1485:L1485"/>
    <mergeCell ref="B1486:D1486"/>
    <mergeCell ref="G1486:H1486"/>
    <mergeCell ref="I1486:J1486"/>
    <mergeCell ref="K1486:L1486"/>
    <mergeCell ref="B1487:D1487"/>
    <mergeCell ref="G1487:H1487"/>
    <mergeCell ref="I1487:J1487"/>
    <mergeCell ref="K1487:L1487"/>
    <mergeCell ref="B1488:D1488"/>
    <mergeCell ref="G1488:H1488"/>
    <mergeCell ref="I1488:J1488"/>
    <mergeCell ref="K1488:L1488"/>
    <mergeCell ref="G1489:I1489"/>
    <mergeCell ref="J1489:L1489"/>
    <mergeCell ref="A1490:B1490"/>
    <mergeCell ref="E1490:J1490"/>
    <mergeCell ref="B1491:D1491"/>
    <mergeCell ref="G1491:H1491"/>
    <mergeCell ref="I1491:J1491"/>
    <mergeCell ref="K1491:L1491"/>
    <mergeCell ref="B1492:D1492"/>
    <mergeCell ref="G1492:H1492"/>
    <mergeCell ref="I1492:J1492"/>
    <mergeCell ref="K1492:L1492"/>
    <mergeCell ref="B1493:D1493"/>
    <mergeCell ref="G1493:H1493"/>
    <mergeCell ref="I1493:J1493"/>
    <mergeCell ref="K1493:L1493"/>
    <mergeCell ref="G1494:I1494"/>
    <mergeCell ref="J1494:L1494"/>
    <mergeCell ref="A1495:B1495"/>
    <mergeCell ref="E1495:J1495"/>
    <mergeCell ref="B1496:D1496"/>
    <mergeCell ref="G1496:H1496"/>
    <mergeCell ref="I1496:J1496"/>
    <mergeCell ref="K1496:L1496"/>
    <mergeCell ref="B1497:D1497"/>
    <mergeCell ref="G1497:H1497"/>
    <mergeCell ref="I1497:J1497"/>
    <mergeCell ref="K1497:L1497"/>
    <mergeCell ref="B1498:D1498"/>
    <mergeCell ref="G1498:H1498"/>
    <mergeCell ref="I1498:J1498"/>
    <mergeCell ref="K1498:L1498"/>
    <mergeCell ref="G1499:I1499"/>
    <mergeCell ref="J1499:L1499"/>
    <mergeCell ref="A1500:B1500"/>
    <mergeCell ref="E1500:J1500"/>
    <mergeCell ref="B1501:D1501"/>
    <mergeCell ref="G1501:H1501"/>
    <mergeCell ref="I1501:J1501"/>
    <mergeCell ref="K1501:L1501"/>
    <mergeCell ref="B1502:D1502"/>
    <mergeCell ref="G1502:H1502"/>
    <mergeCell ref="I1502:J1502"/>
    <mergeCell ref="K1502:L1502"/>
    <mergeCell ref="B1503:D1503"/>
    <mergeCell ref="G1503:H1503"/>
    <mergeCell ref="I1503:J1503"/>
    <mergeCell ref="K1503:L1503"/>
    <mergeCell ref="B1504:D1504"/>
    <mergeCell ref="G1504:H1504"/>
    <mergeCell ref="I1504:J1504"/>
    <mergeCell ref="K1504:L1504"/>
    <mergeCell ref="B1505:D1505"/>
    <mergeCell ref="G1505:H1505"/>
    <mergeCell ref="I1505:J1505"/>
    <mergeCell ref="K1505:L1505"/>
    <mergeCell ref="B1506:D1506"/>
    <mergeCell ref="G1506:H1506"/>
    <mergeCell ref="I1506:J1506"/>
    <mergeCell ref="K1506:L1506"/>
    <mergeCell ref="B1507:D1507"/>
    <mergeCell ref="G1507:H1507"/>
    <mergeCell ref="I1507:J1507"/>
    <mergeCell ref="K1507:L1507"/>
    <mergeCell ref="B1508:D1508"/>
    <mergeCell ref="G1508:H1508"/>
    <mergeCell ref="I1508:J1508"/>
    <mergeCell ref="K1508:L1508"/>
    <mergeCell ref="B1509:D1509"/>
    <mergeCell ref="G1509:H1509"/>
    <mergeCell ref="I1509:J1509"/>
    <mergeCell ref="K1509:L1509"/>
    <mergeCell ref="B1510:D1510"/>
    <mergeCell ref="G1510:H1510"/>
    <mergeCell ref="I1510:J1510"/>
    <mergeCell ref="K1510:L1510"/>
    <mergeCell ref="B1511:D1511"/>
    <mergeCell ref="G1511:H1511"/>
    <mergeCell ref="I1511:J1511"/>
    <mergeCell ref="K1511:L1511"/>
    <mergeCell ref="G1512:I1512"/>
    <mergeCell ref="J1512:L1512"/>
    <mergeCell ref="A1513:B1513"/>
    <mergeCell ref="E1513:J1513"/>
    <mergeCell ref="B1514:D1514"/>
    <mergeCell ref="G1514:H1514"/>
    <mergeCell ref="I1514:J1514"/>
    <mergeCell ref="K1514:L1514"/>
    <mergeCell ref="G1515:I1515"/>
    <mergeCell ref="J1515:L1515"/>
    <mergeCell ref="A1516:B1516"/>
    <mergeCell ref="E1516:J1516"/>
    <mergeCell ref="B1517:D1517"/>
    <mergeCell ref="G1517:H1517"/>
    <mergeCell ref="I1517:J1517"/>
    <mergeCell ref="K1517:L1517"/>
    <mergeCell ref="B1518:D1518"/>
    <mergeCell ref="G1518:H1518"/>
    <mergeCell ref="I1518:J1518"/>
    <mergeCell ref="K1518:L1518"/>
    <mergeCell ref="G1519:I1519"/>
    <mergeCell ref="J1519:L1519"/>
    <mergeCell ref="A1520:B1520"/>
    <mergeCell ref="E1520:J1520"/>
    <mergeCell ref="B1521:D1521"/>
    <mergeCell ref="G1521:H1521"/>
    <mergeCell ref="I1521:J1521"/>
    <mergeCell ref="K1521:L1521"/>
    <mergeCell ref="G1522:I1522"/>
    <mergeCell ref="J1522:L1522"/>
    <mergeCell ref="A1523:B1523"/>
    <mergeCell ref="E1523:J1523"/>
    <mergeCell ref="B1524:D1524"/>
    <mergeCell ref="G1524:H1524"/>
    <mergeCell ref="I1524:J1524"/>
    <mergeCell ref="K1524:L1524"/>
    <mergeCell ref="I1534:J1534"/>
    <mergeCell ref="K1534:L1534"/>
    <mergeCell ref="G1535:I1535"/>
    <mergeCell ref="J1535:L1535"/>
    <mergeCell ref="A1536:G1536"/>
    <mergeCell ref="A1537:B1537"/>
    <mergeCell ref="E1537:J1537"/>
    <mergeCell ref="B1525:D1525"/>
    <mergeCell ref="G1525:H1525"/>
    <mergeCell ref="I1525:J1525"/>
    <mergeCell ref="K1525:L1525"/>
    <mergeCell ref="B1526:D1526"/>
    <mergeCell ref="G1526:H1526"/>
    <mergeCell ref="I1526:J1526"/>
    <mergeCell ref="K1526:L1526"/>
    <mergeCell ref="G1527:I1527"/>
    <mergeCell ref="J1527:L1527"/>
    <mergeCell ref="A1528:B1528"/>
    <mergeCell ref="E1528:J1528"/>
    <mergeCell ref="B1529:D1529"/>
    <mergeCell ref="G1529:H1529"/>
    <mergeCell ref="I1529:J1529"/>
    <mergeCell ref="K1529:L1529"/>
    <mergeCell ref="B1530:D1530"/>
    <mergeCell ref="G1530:H1530"/>
    <mergeCell ref="I1530:J1530"/>
    <mergeCell ref="K1530:L1530"/>
    <mergeCell ref="G1538:H1538"/>
    <mergeCell ref="K1538:L1538"/>
    <mergeCell ref="G1539:I1539"/>
    <mergeCell ref="J1539:L1539"/>
    <mergeCell ref="B1251:D1251"/>
    <mergeCell ref="G1251:H1251"/>
    <mergeCell ref="I1251:J1251"/>
    <mergeCell ref="K1251:L1251"/>
    <mergeCell ref="B1252:D1252"/>
    <mergeCell ref="G1252:H1252"/>
    <mergeCell ref="I1252:J1252"/>
    <mergeCell ref="K1252:L1252"/>
    <mergeCell ref="B1253:D1253"/>
    <mergeCell ref="G1253:H1253"/>
    <mergeCell ref="I1253:J1253"/>
    <mergeCell ref="K1253:L1253"/>
    <mergeCell ref="B1254:D1254"/>
    <mergeCell ref="G1254:H1254"/>
    <mergeCell ref="I1254:J1254"/>
    <mergeCell ref="K1254:L1254"/>
    <mergeCell ref="G1261:I1261"/>
    <mergeCell ref="J1261:L1261"/>
    <mergeCell ref="G1531:I1531"/>
    <mergeCell ref="J1531:L1531"/>
    <mergeCell ref="A1532:B1532"/>
    <mergeCell ref="E1532:J1532"/>
    <mergeCell ref="B1533:D1533"/>
    <mergeCell ref="G1533:H1533"/>
    <mergeCell ref="I1533:J1533"/>
    <mergeCell ref="K1533:L1533"/>
    <mergeCell ref="B1534:D1534"/>
    <mergeCell ref="G1534:H1534"/>
    <mergeCell ref="G1255:H1255"/>
    <mergeCell ref="B1256:D1256"/>
    <mergeCell ref="G1256:H1256"/>
    <mergeCell ref="B1257:D1257"/>
    <mergeCell ref="G1257:H1257"/>
    <mergeCell ref="B1258:D1258"/>
    <mergeCell ref="G1258:H1258"/>
    <mergeCell ref="B1259:D1259"/>
    <mergeCell ref="G1259:H1259"/>
    <mergeCell ref="B1332:D1332"/>
    <mergeCell ref="G1332:H1332"/>
    <mergeCell ref="I1332:J1332"/>
    <mergeCell ref="K1332:L1332"/>
    <mergeCell ref="G1333:I1333"/>
    <mergeCell ref="J1333:L1333"/>
    <mergeCell ref="K1331:L1331"/>
    <mergeCell ref="A1348:B1348"/>
    <mergeCell ref="E1348:J1348"/>
    <mergeCell ref="B1349:D1349"/>
    <mergeCell ref="G1349:H1349"/>
    <mergeCell ref="I1349:J1349"/>
    <mergeCell ref="K1349:L1349"/>
    <mergeCell ref="B1350:D1350"/>
    <mergeCell ref="G1350:H1350"/>
    <mergeCell ref="I1350:J1350"/>
    <mergeCell ref="K1350:L1350"/>
    <mergeCell ref="B1351:D1351"/>
    <mergeCell ref="G1351:H1351"/>
    <mergeCell ref="I1351:J1351"/>
    <mergeCell ref="K1351:L1351"/>
    <mergeCell ref="B1352:D1352"/>
    <mergeCell ref="G1352:H1352"/>
  </mergeCells>
  <pageMargins left="0.62986111111111098" right="0.47222222222222199" top="0.86597222222222203" bottom="0.47222222222222199" header="0.196527777777778" footer="0.196527777777778"/>
  <pageSetup paperSize="9" firstPageNumber="0" fitToHeight="0" orientation="landscape" horizontalDpi="300" verticalDpi="300" r:id="rId1"/>
  <headerFooter>
    <oddHeader>&amp;L&amp;F</oddHeader>
    <oddFooter>&amp;CPlanilha Analítica&amp;R&amp;P/&amp;N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view="pageBreakPreview" zoomScaleNormal="100" workbookViewId="0">
      <selection activeCell="I26" sqref="I26"/>
    </sheetView>
  </sheetViews>
  <sheetFormatPr defaultRowHeight="15"/>
  <cols>
    <col min="1" max="1" width="10.69921875" customWidth="1"/>
    <col min="2" max="2" width="2.69921875" style="79" customWidth="1"/>
    <col min="3" max="3" width="78.8984375" customWidth="1"/>
    <col min="4" max="4" width="3.59765625" customWidth="1"/>
    <col min="5" max="5" width="4.796875" customWidth="1"/>
    <col min="6" max="6" width="5.19921875" customWidth="1"/>
    <col min="7" max="1025" width="11.19921875" customWidth="1"/>
  </cols>
  <sheetData>
    <row r="1" spans="1:6" s="6" customFormat="1" ht="15" customHeight="1">
      <c r="A1" s="213" t="s">
        <v>0</v>
      </c>
      <c r="B1" s="213"/>
      <c r="C1" s="199" t="str">
        <f>SINTÉTICA!B1</f>
        <v>IFAL – INSTITUTO FEDERAL DE EDUCAÇÃO, CIÊNCIA E TECNOLOGIA - ALAGOAS</v>
      </c>
      <c r="D1" s="199"/>
      <c r="E1" s="199"/>
      <c r="F1" s="199"/>
    </row>
    <row r="2" spans="1:6" s="6" customFormat="1" ht="15" customHeight="1">
      <c r="A2" s="213" t="s">
        <v>1</v>
      </c>
      <c r="B2" s="213"/>
      <c r="C2" s="199" t="str">
        <f>SINTÉTICA!B2</f>
        <v>REFORMA ESPAÇO MULTIEVENTOS</v>
      </c>
      <c r="D2" s="199"/>
      <c r="E2" s="199"/>
      <c r="F2" s="199"/>
    </row>
    <row r="3" spans="1:6" s="6" customFormat="1" ht="15" customHeight="1">
      <c r="A3" s="213" t="s">
        <v>2</v>
      </c>
      <c r="B3" s="213"/>
      <c r="C3" s="199" t="s">
        <v>1860</v>
      </c>
      <c r="D3" s="199"/>
      <c r="E3" s="199"/>
      <c r="F3" s="199"/>
    </row>
    <row r="4" spans="1:6" s="6" customFormat="1" ht="14.25" customHeight="1">
      <c r="A4" s="213" t="s">
        <v>4</v>
      </c>
      <c r="B4" s="213"/>
      <c r="C4" s="204" t="str">
        <f>SINTÉTICA!B4</f>
        <v>SINAPI-AL 05/2018_Com Desoneração - ORSE-SE 04/2018</v>
      </c>
      <c r="D4" s="204"/>
      <c r="E4" s="204"/>
      <c r="F4" s="204"/>
    </row>
    <row r="5" spans="1:6" s="6" customFormat="1" ht="14.25" customHeight="1">
      <c r="A5" s="213" t="s">
        <v>5</v>
      </c>
      <c r="B5" s="213"/>
      <c r="C5" s="7" t="str">
        <f>SINTÉTICA!B5</f>
        <v>ENCARGOS SOCIAIS : HORISTA= 86,19% | MENSALISTA= 47,54%</v>
      </c>
      <c r="D5" s="214" t="str">
        <f>SINTÉTICA!G5</f>
        <v>DATA: 08/02/2019</v>
      </c>
      <c r="E5" s="214"/>
      <c r="F5" s="214"/>
    </row>
    <row r="6" spans="1:6" ht="17.25" customHeight="1">
      <c r="A6" s="80" t="s">
        <v>43</v>
      </c>
      <c r="B6" s="81" t="s">
        <v>45</v>
      </c>
      <c r="C6" s="82" t="s">
        <v>690</v>
      </c>
      <c r="D6" s="80"/>
    </row>
    <row r="7" spans="1:6" ht="2.85" customHeight="1">
      <c r="A7" s="83"/>
      <c r="B7" s="84"/>
      <c r="C7" s="83"/>
      <c r="D7" s="83"/>
      <c r="E7" s="83"/>
      <c r="F7" s="83"/>
    </row>
    <row r="8" spans="1:6">
      <c r="A8" s="85" t="s">
        <v>1118</v>
      </c>
      <c r="B8" s="86" t="s">
        <v>56</v>
      </c>
      <c r="C8" s="87" t="s">
        <v>1119</v>
      </c>
      <c r="D8" s="88"/>
      <c r="E8" s="88"/>
      <c r="F8" s="88"/>
    </row>
    <row r="9" spans="1:6" s="92" customFormat="1" ht="11.25">
      <c r="A9" s="89" t="s">
        <v>1166</v>
      </c>
      <c r="B9" s="89" t="s">
        <v>581</v>
      </c>
      <c r="C9" s="90" t="s">
        <v>1167</v>
      </c>
      <c r="D9" s="91">
        <v>1</v>
      </c>
      <c r="E9" s="91">
        <v>18.649999999999999</v>
      </c>
      <c r="F9" s="91">
        <v>18.649999999999999</v>
      </c>
    </row>
    <row r="10" spans="1:6" s="92" customFormat="1" ht="11.25">
      <c r="A10" s="89" t="s">
        <v>721</v>
      </c>
      <c r="B10" s="89" t="s">
        <v>581</v>
      </c>
      <c r="C10" s="90" t="s">
        <v>722</v>
      </c>
      <c r="D10" s="91">
        <v>1</v>
      </c>
      <c r="E10" s="91">
        <v>12.1</v>
      </c>
      <c r="F10" s="91">
        <v>12.1</v>
      </c>
    </row>
    <row r="11" spans="1:6" s="92" customFormat="1" ht="11.25">
      <c r="A11" s="89" t="s">
        <v>1861</v>
      </c>
      <c r="B11" s="89" t="s">
        <v>56</v>
      </c>
      <c r="C11" s="90" t="s">
        <v>1862</v>
      </c>
      <c r="D11" s="91">
        <v>1</v>
      </c>
      <c r="E11" s="91">
        <v>66.599999999999994</v>
      </c>
      <c r="F11" s="91">
        <v>66.599999999999994</v>
      </c>
    </row>
    <row r="12" spans="1:6" s="2" customFormat="1">
      <c r="A12" s="93"/>
      <c r="B12" s="93"/>
      <c r="C12" s="94" t="s">
        <v>1863</v>
      </c>
      <c r="D12" s="88"/>
      <c r="E12" s="88"/>
      <c r="F12" s="88">
        <v>97.35</v>
      </c>
    </row>
    <row r="13" spans="1:6" s="97" customFormat="1" ht="2.85" customHeight="1">
      <c r="A13" s="95"/>
      <c r="B13" s="96"/>
      <c r="C13" s="95"/>
      <c r="D13" s="95"/>
      <c r="E13" s="95"/>
      <c r="F13" s="95"/>
    </row>
    <row r="14" spans="1:6" s="2" customFormat="1">
      <c r="A14" s="98" t="s">
        <v>1120</v>
      </c>
      <c r="B14" s="98" t="s">
        <v>56</v>
      </c>
      <c r="C14" s="99" t="s">
        <v>1121</v>
      </c>
      <c r="D14" s="88"/>
      <c r="E14" s="88"/>
      <c r="F14" s="88"/>
    </row>
    <row r="15" spans="1:6" s="101" customFormat="1" ht="11.25">
      <c r="A15" s="93" t="s">
        <v>1166</v>
      </c>
      <c r="B15" s="93" t="s">
        <v>581</v>
      </c>
      <c r="C15" s="100" t="s">
        <v>1167</v>
      </c>
      <c r="D15" s="91">
        <v>0.3</v>
      </c>
      <c r="E15" s="91">
        <v>18.649999999999999</v>
      </c>
      <c r="F15" s="91">
        <v>5.6</v>
      </c>
    </row>
    <row r="16" spans="1:6" s="101" customFormat="1" ht="11.25">
      <c r="A16" s="93" t="s">
        <v>1168</v>
      </c>
      <c r="B16" s="93" t="s">
        <v>581</v>
      </c>
      <c r="C16" s="100" t="s">
        <v>1169</v>
      </c>
      <c r="D16" s="91">
        <v>0.3</v>
      </c>
      <c r="E16" s="91">
        <v>14.24</v>
      </c>
      <c r="F16" s="91">
        <v>4.2699999999999996</v>
      </c>
    </row>
    <row r="17" spans="1:6" s="101" customFormat="1" ht="11.25">
      <c r="A17" s="93" t="s">
        <v>1864</v>
      </c>
      <c r="B17" s="93" t="s">
        <v>56</v>
      </c>
      <c r="C17" s="100" t="s">
        <v>1865</v>
      </c>
      <c r="D17" s="91">
        <v>1</v>
      </c>
      <c r="E17" s="91">
        <v>97.77</v>
      </c>
      <c r="F17" s="91">
        <v>97.77</v>
      </c>
    </row>
    <row r="18" spans="1:6" s="2" customFormat="1">
      <c r="A18" s="93"/>
      <c r="B18" s="93"/>
      <c r="C18" s="94" t="s">
        <v>1863</v>
      </c>
      <c r="D18" s="88"/>
      <c r="E18" s="88"/>
      <c r="F18" s="88">
        <v>430.56</v>
      </c>
    </row>
    <row r="19" spans="1:6" s="97" customFormat="1" ht="2.85" customHeight="1">
      <c r="A19" s="95"/>
      <c r="B19" s="96"/>
      <c r="C19" s="95"/>
      <c r="D19" s="95"/>
      <c r="E19" s="95"/>
      <c r="F19" s="95"/>
    </row>
    <row r="20" spans="1:6" s="2" customFormat="1">
      <c r="A20" s="98" t="s">
        <v>1122</v>
      </c>
      <c r="B20" s="98" t="s">
        <v>56</v>
      </c>
      <c r="C20" s="99" t="s">
        <v>1123</v>
      </c>
      <c r="D20" s="88"/>
      <c r="E20" s="88"/>
      <c r="F20" s="88"/>
    </row>
    <row r="21" spans="1:6" s="101" customFormat="1" ht="11.25">
      <c r="A21" s="93" t="s">
        <v>1166</v>
      </c>
      <c r="B21" s="93" t="s">
        <v>581</v>
      </c>
      <c r="C21" s="100" t="s">
        <v>1167</v>
      </c>
      <c r="D21" s="91">
        <v>0.3</v>
      </c>
      <c r="E21" s="91">
        <v>18.649999999999999</v>
      </c>
      <c r="F21" s="91">
        <v>5.6</v>
      </c>
    </row>
    <row r="22" spans="1:6" s="101" customFormat="1" ht="11.25">
      <c r="A22" s="93" t="s">
        <v>1168</v>
      </c>
      <c r="B22" s="93" t="s">
        <v>581</v>
      </c>
      <c r="C22" s="100" t="s">
        <v>1169</v>
      </c>
      <c r="D22" s="91">
        <v>0.3</v>
      </c>
      <c r="E22" s="91">
        <v>14.24</v>
      </c>
      <c r="F22" s="91">
        <v>4.2699999999999996</v>
      </c>
    </row>
    <row r="23" spans="1:6" s="101" customFormat="1" ht="11.25">
      <c r="A23" s="93" t="s">
        <v>1866</v>
      </c>
      <c r="B23" s="93" t="s">
        <v>56</v>
      </c>
      <c r="C23" s="100" t="s">
        <v>1123</v>
      </c>
      <c r="D23" s="91">
        <v>1</v>
      </c>
      <c r="E23" s="91">
        <v>130.77000000000001</v>
      </c>
      <c r="F23" s="91">
        <v>130.77000000000001</v>
      </c>
    </row>
    <row r="24" spans="1:6" s="2" customFormat="1">
      <c r="A24" s="93"/>
      <c r="B24" s="93"/>
      <c r="C24" s="94" t="s">
        <v>1863</v>
      </c>
      <c r="D24" s="88"/>
      <c r="E24" s="88"/>
      <c r="F24" s="88">
        <v>703.2</v>
      </c>
    </row>
    <row r="25" spans="1:6" s="97" customFormat="1" ht="2.85" customHeight="1">
      <c r="A25" s="95"/>
      <c r="B25" s="96"/>
      <c r="C25" s="95"/>
      <c r="D25" s="95"/>
      <c r="E25" s="95"/>
      <c r="F25" s="95"/>
    </row>
    <row r="26" spans="1:6" s="2" customFormat="1">
      <c r="A26" s="98" t="s">
        <v>1126</v>
      </c>
      <c r="B26" s="98" t="s">
        <v>56</v>
      </c>
      <c r="C26" s="99" t="s">
        <v>1127</v>
      </c>
      <c r="D26" s="88"/>
      <c r="E26" s="88"/>
      <c r="F26" s="88"/>
    </row>
    <row r="27" spans="1:6" s="101" customFormat="1" ht="11.25">
      <c r="A27" s="93" t="s">
        <v>1867</v>
      </c>
      <c r="B27" s="93" t="s">
        <v>56</v>
      </c>
      <c r="C27" s="100" t="s">
        <v>1868</v>
      </c>
      <c r="D27" s="91">
        <v>3</v>
      </c>
      <c r="E27" s="91">
        <v>0.7</v>
      </c>
      <c r="F27" s="91">
        <v>2.1</v>
      </c>
    </row>
    <row r="28" spans="1:6" s="101" customFormat="1" ht="11.25">
      <c r="A28" s="93" t="s">
        <v>1168</v>
      </c>
      <c r="B28" s="93" t="s">
        <v>581</v>
      </c>
      <c r="C28" s="100" t="s">
        <v>1169</v>
      </c>
      <c r="D28" s="91">
        <v>0.27300000000000002</v>
      </c>
      <c r="E28" s="91">
        <v>14.24</v>
      </c>
      <c r="F28" s="91">
        <v>3.89</v>
      </c>
    </row>
    <row r="29" spans="1:6" s="101" customFormat="1" ht="11.25">
      <c r="A29" s="93" t="s">
        <v>1166</v>
      </c>
      <c r="B29" s="93" t="s">
        <v>581</v>
      </c>
      <c r="C29" s="100" t="s">
        <v>1167</v>
      </c>
      <c r="D29" s="91">
        <v>0.27300000000000002</v>
      </c>
      <c r="E29" s="91">
        <v>18.649999999999999</v>
      </c>
      <c r="F29" s="91">
        <v>5.09</v>
      </c>
    </row>
    <row r="30" spans="1:6" s="101" customFormat="1" ht="11.25">
      <c r="A30" s="93" t="s">
        <v>1869</v>
      </c>
      <c r="B30" s="93" t="s">
        <v>56</v>
      </c>
      <c r="C30" s="100" t="s">
        <v>1127</v>
      </c>
      <c r="D30" s="91">
        <v>1</v>
      </c>
      <c r="E30" s="91">
        <v>293.20999999999998</v>
      </c>
      <c r="F30" s="91">
        <v>293.20999999999998</v>
      </c>
    </row>
    <row r="31" spans="1:6" s="2" customFormat="1">
      <c r="A31" s="93"/>
      <c r="B31" s="93"/>
      <c r="C31" s="94" t="s">
        <v>1863</v>
      </c>
      <c r="D31" s="88"/>
      <c r="E31" s="88"/>
      <c r="F31" s="88">
        <v>304.29000000000002</v>
      </c>
    </row>
    <row r="32" spans="1:6" s="97" customFormat="1" ht="2.85" customHeight="1">
      <c r="A32" s="95"/>
      <c r="B32" s="96"/>
      <c r="C32" s="95"/>
      <c r="D32" s="95"/>
      <c r="E32" s="95"/>
      <c r="F32" s="95"/>
    </row>
    <row r="33" spans="1:6" s="2" customFormat="1">
      <c r="A33" s="98" t="s">
        <v>1128</v>
      </c>
      <c r="B33" s="98" t="s">
        <v>56</v>
      </c>
      <c r="C33" s="99" t="s">
        <v>1129</v>
      </c>
      <c r="D33" s="88"/>
      <c r="E33" s="88"/>
      <c r="F33" s="88"/>
    </row>
    <row r="34" spans="1:6" s="101" customFormat="1" ht="11.25">
      <c r="A34" s="93" t="s">
        <v>1168</v>
      </c>
      <c r="B34" s="93" t="s">
        <v>581</v>
      </c>
      <c r="C34" s="100" t="s">
        <v>1169</v>
      </c>
      <c r="D34" s="91">
        <v>0.2</v>
      </c>
      <c r="E34" s="91">
        <v>14.24</v>
      </c>
      <c r="F34" s="91">
        <v>2.85</v>
      </c>
    </row>
    <row r="35" spans="1:6" s="101" customFormat="1" ht="11.25">
      <c r="A35" s="93" t="s">
        <v>1166</v>
      </c>
      <c r="B35" s="93" t="s">
        <v>581</v>
      </c>
      <c r="C35" s="100" t="s">
        <v>1167</v>
      </c>
      <c r="D35" s="91">
        <v>0.2</v>
      </c>
      <c r="E35" s="91">
        <v>18.649999999999999</v>
      </c>
      <c r="F35" s="91">
        <v>3.73</v>
      </c>
    </row>
    <row r="36" spans="1:6" s="101" customFormat="1" ht="11.25">
      <c r="A36" s="93" t="s">
        <v>1870</v>
      </c>
      <c r="B36" s="93" t="s">
        <v>56</v>
      </c>
      <c r="C36" s="100" t="s">
        <v>1129</v>
      </c>
      <c r="D36" s="91">
        <v>1</v>
      </c>
      <c r="E36" s="91">
        <v>60.87</v>
      </c>
      <c r="F36" s="91">
        <v>60.87</v>
      </c>
    </row>
    <row r="37" spans="1:6" s="2" customFormat="1">
      <c r="A37" s="93"/>
      <c r="B37" s="93"/>
      <c r="C37" s="94" t="s">
        <v>1863</v>
      </c>
      <c r="D37" s="88"/>
      <c r="E37" s="88"/>
      <c r="F37" s="88">
        <v>67.45</v>
      </c>
    </row>
    <row r="38" spans="1:6" s="97" customFormat="1" ht="2.85" customHeight="1">
      <c r="A38" s="95"/>
      <c r="B38" s="96"/>
      <c r="C38" s="95"/>
      <c r="D38" s="95"/>
      <c r="E38" s="95"/>
      <c r="F38" s="95"/>
    </row>
    <row r="39" spans="1:6" s="2" customFormat="1">
      <c r="A39" s="98" t="s">
        <v>1134</v>
      </c>
      <c r="B39" s="98" t="s">
        <v>56</v>
      </c>
      <c r="C39" s="99" t="s">
        <v>1135</v>
      </c>
      <c r="D39" s="88"/>
      <c r="E39" s="88"/>
      <c r="F39" s="88"/>
    </row>
    <row r="40" spans="1:6" s="101" customFormat="1" ht="11.25">
      <c r="A40" s="93" t="s">
        <v>1168</v>
      </c>
      <c r="B40" s="93" t="s">
        <v>581</v>
      </c>
      <c r="C40" s="100" t="s">
        <v>1169</v>
      </c>
      <c r="D40" s="91">
        <v>0.2</v>
      </c>
      <c r="E40" s="91">
        <v>14.24</v>
      </c>
      <c r="F40" s="91">
        <v>2.85</v>
      </c>
    </row>
    <row r="41" spans="1:6" s="101" customFormat="1" ht="11.25">
      <c r="A41" s="93" t="s">
        <v>1166</v>
      </c>
      <c r="B41" s="93" t="s">
        <v>581</v>
      </c>
      <c r="C41" s="100" t="s">
        <v>1167</v>
      </c>
      <c r="D41" s="91">
        <v>0.2</v>
      </c>
      <c r="E41" s="91">
        <v>18.649999999999999</v>
      </c>
      <c r="F41" s="91">
        <v>3.73</v>
      </c>
    </row>
    <row r="42" spans="1:6" s="101" customFormat="1" ht="11.25">
      <c r="A42" s="93" t="s">
        <v>1871</v>
      </c>
      <c r="B42" s="93" t="s">
        <v>56</v>
      </c>
      <c r="C42" s="100" t="s">
        <v>1135</v>
      </c>
      <c r="D42" s="91">
        <v>1</v>
      </c>
      <c r="E42" s="91">
        <v>72.319999999999993</v>
      </c>
      <c r="F42" s="91">
        <v>72.319999999999993</v>
      </c>
    </row>
    <row r="43" spans="1:6" s="2" customFormat="1">
      <c r="A43" s="93"/>
      <c r="B43" s="93"/>
      <c r="C43" s="94" t="s">
        <v>1863</v>
      </c>
      <c r="D43" s="88"/>
      <c r="E43" s="88"/>
      <c r="F43" s="88">
        <v>78.900000000000006</v>
      </c>
    </row>
    <row r="44" spans="1:6" s="97" customFormat="1" ht="2.85" customHeight="1">
      <c r="A44" s="95"/>
      <c r="B44" s="96"/>
      <c r="C44" s="95"/>
      <c r="D44" s="95"/>
      <c r="E44" s="95"/>
      <c r="F44" s="95"/>
    </row>
    <row r="45" spans="1:6" s="2" customFormat="1">
      <c r="A45" s="98" t="s">
        <v>1136</v>
      </c>
      <c r="B45" s="98" t="s">
        <v>56</v>
      </c>
      <c r="C45" s="99" t="s">
        <v>1137</v>
      </c>
      <c r="D45" s="88"/>
      <c r="E45" s="88"/>
      <c r="F45" s="88"/>
    </row>
    <row r="46" spans="1:6" s="101" customFormat="1" ht="11.25">
      <c r="A46" s="93" t="s">
        <v>1168</v>
      </c>
      <c r="B46" s="93" t="s">
        <v>581</v>
      </c>
      <c r="C46" s="100" t="s">
        <v>1169</v>
      </c>
      <c r="D46" s="91">
        <v>0.3</v>
      </c>
      <c r="E46" s="91">
        <v>14.24</v>
      </c>
      <c r="F46" s="91">
        <v>4.2699999999999996</v>
      </c>
    </row>
    <row r="47" spans="1:6" s="101" customFormat="1" ht="11.25">
      <c r="A47" s="93" t="s">
        <v>1166</v>
      </c>
      <c r="B47" s="93" t="s">
        <v>581</v>
      </c>
      <c r="C47" s="100" t="s">
        <v>1167</v>
      </c>
      <c r="D47" s="91">
        <v>0.3</v>
      </c>
      <c r="E47" s="91">
        <v>18.649999999999999</v>
      </c>
      <c r="F47" s="91">
        <v>5.6</v>
      </c>
    </row>
    <row r="48" spans="1:6" s="101" customFormat="1" ht="11.25">
      <c r="A48" s="93" t="s">
        <v>1872</v>
      </c>
      <c r="B48" s="93" t="s">
        <v>56</v>
      </c>
      <c r="C48" s="100" t="s">
        <v>1137</v>
      </c>
      <c r="D48" s="91">
        <v>1</v>
      </c>
      <c r="E48" s="91">
        <v>205.69</v>
      </c>
      <c r="F48" s="91">
        <v>205.69</v>
      </c>
    </row>
    <row r="49" spans="1:6" s="2" customFormat="1">
      <c r="A49" s="93"/>
      <c r="B49" s="93"/>
      <c r="C49" s="94" t="s">
        <v>1863</v>
      </c>
      <c r="D49" s="88"/>
      <c r="E49" s="88"/>
      <c r="F49" s="88">
        <v>215.56</v>
      </c>
    </row>
    <row r="50" spans="1:6" s="97" customFormat="1" ht="2.85" customHeight="1">
      <c r="A50" s="95"/>
      <c r="B50" s="96"/>
      <c r="C50" s="95"/>
      <c r="D50" s="95"/>
      <c r="E50" s="95"/>
      <c r="F50" s="95"/>
    </row>
    <row r="51" spans="1:6" s="2" customFormat="1">
      <c r="A51" s="98" t="s">
        <v>1138</v>
      </c>
      <c r="B51" s="98" t="s">
        <v>56</v>
      </c>
      <c r="C51" s="99" t="s">
        <v>1139</v>
      </c>
      <c r="D51" s="88"/>
      <c r="E51" s="88"/>
      <c r="F51" s="88"/>
    </row>
    <row r="52" spans="1:6" s="101" customFormat="1" ht="11.25">
      <c r="A52" s="93" t="s">
        <v>1168</v>
      </c>
      <c r="B52" s="93" t="s">
        <v>581</v>
      </c>
      <c r="C52" s="100" t="s">
        <v>1169</v>
      </c>
      <c r="D52" s="91">
        <v>0.2</v>
      </c>
      <c r="E52" s="91">
        <v>14.24</v>
      </c>
      <c r="F52" s="91">
        <v>2.85</v>
      </c>
    </row>
    <row r="53" spans="1:6" s="101" customFormat="1" ht="11.25">
      <c r="A53" s="93" t="s">
        <v>1166</v>
      </c>
      <c r="B53" s="93" t="s">
        <v>581</v>
      </c>
      <c r="C53" s="100" t="s">
        <v>1167</v>
      </c>
      <c r="D53" s="91">
        <v>0.2</v>
      </c>
      <c r="E53" s="91">
        <v>18.649999999999999</v>
      </c>
      <c r="F53" s="91">
        <v>3.73</v>
      </c>
    </row>
    <row r="54" spans="1:6" s="101" customFormat="1" ht="11.25">
      <c r="A54" s="93" t="s">
        <v>1873</v>
      </c>
      <c r="B54" s="93" t="s">
        <v>56</v>
      </c>
      <c r="C54" s="100" t="s">
        <v>1139</v>
      </c>
      <c r="D54" s="91">
        <v>1</v>
      </c>
      <c r="E54" s="91">
        <v>36.31</v>
      </c>
      <c r="F54" s="91">
        <v>36.31</v>
      </c>
    </row>
    <row r="55" spans="1:6" s="2" customFormat="1">
      <c r="A55" s="93"/>
      <c r="B55" s="93"/>
      <c r="C55" s="94" t="s">
        <v>1863</v>
      </c>
      <c r="D55" s="88"/>
      <c r="E55" s="88"/>
      <c r="F55" s="88">
        <v>42.89</v>
      </c>
    </row>
    <row r="56" spans="1:6" s="97" customFormat="1" ht="2.85" customHeight="1">
      <c r="A56" s="95"/>
      <c r="B56" s="96"/>
      <c r="C56" s="95"/>
      <c r="D56" s="95"/>
      <c r="E56" s="95"/>
      <c r="F56" s="95"/>
    </row>
    <row r="57" spans="1:6" s="2" customFormat="1">
      <c r="A57" s="98" t="s">
        <v>1140</v>
      </c>
      <c r="B57" s="98" t="s">
        <v>56</v>
      </c>
      <c r="C57" s="99" t="s">
        <v>1141</v>
      </c>
      <c r="D57" s="88"/>
      <c r="E57" s="88"/>
      <c r="F57" s="88"/>
    </row>
    <row r="58" spans="1:6" s="101" customFormat="1" ht="11.25">
      <c r="A58" s="93" t="s">
        <v>1874</v>
      </c>
      <c r="B58" s="93" t="s">
        <v>56</v>
      </c>
      <c r="C58" s="100" t="s">
        <v>1875</v>
      </c>
      <c r="D58" s="91">
        <v>1</v>
      </c>
      <c r="E58" s="91">
        <v>76</v>
      </c>
      <c r="F58" s="91">
        <v>76</v>
      </c>
    </row>
    <row r="59" spans="1:6" s="101" customFormat="1" ht="11.25">
      <c r="A59" s="93" t="s">
        <v>1166</v>
      </c>
      <c r="B59" s="93" t="s">
        <v>581</v>
      </c>
      <c r="C59" s="100" t="s">
        <v>1167</v>
      </c>
      <c r="D59" s="91">
        <v>0.75</v>
      </c>
      <c r="E59" s="91">
        <v>18.649999999999999</v>
      </c>
      <c r="F59" s="91">
        <v>13.99</v>
      </c>
    </row>
    <row r="60" spans="1:6" s="101" customFormat="1" ht="11.25">
      <c r="A60" s="93" t="s">
        <v>721</v>
      </c>
      <c r="B60" s="93" t="s">
        <v>581</v>
      </c>
      <c r="C60" s="100" t="s">
        <v>722</v>
      </c>
      <c r="D60" s="91">
        <v>0.25</v>
      </c>
      <c r="E60" s="91">
        <v>12.1</v>
      </c>
      <c r="F60" s="91">
        <v>3.03</v>
      </c>
    </row>
    <row r="61" spans="1:6" s="2" customFormat="1">
      <c r="A61" s="93"/>
      <c r="B61" s="93"/>
      <c r="C61" s="94" t="s">
        <v>1863</v>
      </c>
      <c r="D61" s="88"/>
      <c r="E61" s="88"/>
      <c r="F61" s="88">
        <v>93.02</v>
      </c>
    </row>
    <row r="62" spans="1:6" s="97" customFormat="1" ht="2.85" customHeight="1">
      <c r="A62" s="95"/>
      <c r="B62" s="96"/>
      <c r="C62" s="95"/>
      <c r="D62" s="95"/>
      <c r="E62" s="95"/>
      <c r="F62" s="95"/>
    </row>
    <row r="63" spans="1:6" s="2" customFormat="1">
      <c r="A63" s="98" t="s">
        <v>1142</v>
      </c>
      <c r="B63" s="98" t="s">
        <v>56</v>
      </c>
      <c r="C63" s="99" t="s">
        <v>1143</v>
      </c>
      <c r="D63" s="88"/>
      <c r="E63" s="88"/>
      <c r="F63" s="88"/>
    </row>
    <row r="64" spans="1:6" s="101" customFormat="1" ht="11.25">
      <c r="A64" s="93" t="s">
        <v>1168</v>
      </c>
      <c r="B64" s="93" t="s">
        <v>581</v>
      </c>
      <c r="C64" s="100" t="s">
        <v>1169</v>
      </c>
      <c r="D64" s="91">
        <v>0.2</v>
      </c>
      <c r="E64" s="91">
        <v>14.24</v>
      </c>
      <c r="F64" s="91">
        <v>2.85</v>
      </c>
    </row>
    <row r="65" spans="1:6" s="101" customFormat="1" ht="11.25">
      <c r="A65" s="93" t="s">
        <v>1166</v>
      </c>
      <c r="B65" s="93" t="s">
        <v>581</v>
      </c>
      <c r="C65" s="100" t="s">
        <v>1167</v>
      </c>
      <c r="D65" s="91">
        <v>0.2</v>
      </c>
      <c r="E65" s="91">
        <v>18.649999999999999</v>
      </c>
      <c r="F65" s="91">
        <v>3.73</v>
      </c>
    </row>
    <row r="66" spans="1:6" s="101" customFormat="1" ht="11.25">
      <c r="A66" s="93" t="s">
        <v>1876</v>
      </c>
      <c r="B66" s="93" t="s">
        <v>56</v>
      </c>
      <c r="C66" s="100" t="s">
        <v>1143</v>
      </c>
      <c r="D66" s="91">
        <v>1</v>
      </c>
      <c r="E66" s="91">
        <v>56.02</v>
      </c>
      <c r="F66" s="91">
        <v>56.02</v>
      </c>
    </row>
    <row r="67" spans="1:6" s="2" customFormat="1">
      <c r="A67" s="93"/>
      <c r="B67" s="93"/>
      <c r="C67" s="94" t="s">
        <v>1863</v>
      </c>
      <c r="D67" s="88"/>
      <c r="E67" s="88"/>
      <c r="F67" s="88">
        <v>62.6</v>
      </c>
    </row>
    <row r="68" spans="1:6" s="97" customFormat="1" ht="2.85" customHeight="1">
      <c r="A68" s="95"/>
      <c r="B68" s="96"/>
      <c r="C68" s="95"/>
      <c r="D68" s="95"/>
      <c r="E68" s="95"/>
      <c r="F68" s="95"/>
    </row>
    <row r="69" spans="1:6" s="2" customFormat="1">
      <c r="A69" s="98" t="s">
        <v>1144</v>
      </c>
      <c r="B69" s="98" t="s">
        <v>56</v>
      </c>
      <c r="C69" s="99" t="s">
        <v>1145</v>
      </c>
      <c r="D69" s="88"/>
      <c r="E69" s="88"/>
      <c r="F69" s="88"/>
    </row>
    <row r="70" spans="1:6" s="101" customFormat="1" ht="11.25">
      <c r="A70" s="93" t="s">
        <v>1168</v>
      </c>
      <c r="B70" s="93" t="s">
        <v>581</v>
      </c>
      <c r="C70" s="100" t="s">
        <v>1169</v>
      </c>
      <c r="D70" s="91">
        <v>0.2</v>
      </c>
      <c r="E70" s="91">
        <v>14.24</v>
      </c>
      <c r="F70" s="91">
        <v>2.85</v>
      </c>
    </row>
    <row r="71" spans="1:6" s="101" customFormat="1" ht="11.25">
      <c r="A71" s="93" t="s">
        <v>1166</v>
      </c>
      <c r="B71" s="93" t="s">
        <v>581</v>
      </c>
      <c r="C71" s="100" t="s">
        <v>1167</v>
      </c>
      <c r="D71" s="91">
        <v>0.2</v>
      </c>
      <c r="E71" s="91">
        <v>18.649999999999999</v>
      </c>
      <c r="F71" s="91">
        <v>3.73</v>
      </c>
    </row>
    <row r="72" spans="1:6" s="101" customFormat="1" ht="11.25">
      <c r="A72" s="93" t="s">
        <v>1877</v>
      </c>
      <c r="B72" s="93" t="s">
        <v>56</v>
      </c>
      <c r="C72" s="100" t="s">
        <v>1145</v>
      </c>
      <c r="D72" s="91">
        <v>1</v>
      </c>
      <c r="E72" s="91">
        <v>8.6999999999999993</v>
      </c>
      <c r="F72" s="91">
        <v>8.6999999999999993</v>
      </c>
    </row>
    <row r="73" spans="1:6" s="2" customFormat="1">
      <c r="A73" s="93"/>
      <c r="B73" s="93"/>
      <c r="C73" s="94" t="s">
        <v>1863</v>
      </c>
      <c r="D73" s="88"/>
      <c r="E73" s="88"/>
      <c r="F73" s="88">
        <v>15.28</v>
      </c>
    </row>
    <row r="74" spans="1:6" s="97" customFormat="1" ht="2.85" customHeight="1">
      <c r="A74" s="95"/>
      <c r="B74" s="96"/>
      <c r="C74" s="95"/>
      <c r="D74" s="95"/>
      <c r="E74" s="95"/>
      <c r="F74" s="95"/>
    </row>
    <row r="75" spans="1:6" s="2" customFormat="1">
      <c r="A75" s="98" t="s">
        <v>1146</v>
      </c>
      <c r="B75" s="98" t="s">
        <v>56</v>
      </c>
      <c r="C75" s="99" t="s">
        <v>1147</v>
      </c>
      <c r="D75" s="88"/>
      <c r="E75" s="88"/>
      <c r="F75" s="88"/>
    </row>
    <row r="76" spans="1:6" s="101" customFormat="1" ht="11.25">
      <c r="A76" s="93" t="s">
        <v>1878</v>
      </c>
      <c r="B76" s="93" t="s">
        <v>56</v>
      </c>
      <c r="C76" s="100" t="s">
        <v>1879</v>
      </c>
      <c r="D76" s="91">
        <v>1</v>
      </c>
      <c r="E76" s="91">
        <v>4.9000000000000004</v>
      </c>
      <c r="F76" s="91">
        <v>4.9000000000000004</v>
      </c>
    </row>
    <row r="77" spans="1:6" s="101" customFormat="1" ht="11.25">
      <c r="A77" s="93" t="s">
        <v>1166</v>
      </c>
      <c r="B77" s="93" t="s">
        <v>581</v>
      </c>
      <c r="C77" s="100" t="s">
        <v>1167</v>
      </c>
      <c r="D77" s="91">
        <v>0.3</v>
      </c>
      <c r="E77" s="91">
        <v>18.649999999999999</v>
      </c>
      <c r="F77" s="91">
        <v>5.6</v>
      </c>
    </row>
    <row r="78" spans="1:6" s="2" customFormat="1">
      <c r="A78" s="93"/>
      <c r="B78" s="93"/>
      <c r="C78" s="94" t="s">
        <v>1863</v>
      </c>
      <c r="D78" s="88"/>
      <c r="E78" s="88"/>
      <c r="F78" s="88">
        <v>10.5</v>
      </c>
    </row>
    <row r="79" spans="1:6" s="97" customFormat="1" ht="2.85" customHeight="1">
      <c r="A79" s="95"/>
      <c r="B79" s="96"/>
      <c r="C79" s="95"/>
      <c r="D79" s="95"/>
      <c r="E79" s="95"/>
      <c r="F79" s="95"/>
    </row>
    <row r="80" spans="1:6" s="2" customFormat="1">
      <c r="A80" s="98" t="s">
        <v>1148</v>
      </c>
      <c r="B80" s="98" t="s">
        <v>56</v>
      </c>
      <c r="C80" s="99" t="s">
        <v>1149</v>
      </c>
      <c r="D80" s="88"/>
      <c r="E80" s="88"/>
      <c r="F80" s="88"/>
    </row>
    <row r="81" spans="1:6" s="101" customFormat="1" ht="11.25">
      <c r="A81" s="93" t="s">
        <v>1168</v>
      </c>
      <c r="B81" s="93" t="s">
        <v>581</v>
      </c>
      <c r="C81" s="100" t="s">
        <v>1169</v>
      </c>
      <c r="D81" s="91">
        <v>0.1</v>
      </c>
      <c r="E81" s="91">
        <v>14.24</v>
      </c>
      <c r="F81" s="91">
        <v>1.42</v>
      </c>
    </row>
    <row r="82" spans="1:6" s="101" customFormat="1" ht="11.25">
      <c r="A82" s="93" t="s">
        <v>1166</v>
      </c>
      <c r="B82" s="93" t="s">
        <v>581</v>
      </c>
      <c r="C82" s="100" t="s">
        <v>1167</v>
      </c>
      <c r="D82" s="91">
        <v>0.1</v>
      </c>
      <c r="E82" s="91">
        <v>18.649999999999999</v>
      </c>
      <c r="F82" s="91">
        <v>1.87</v>
      </c>
    </row>
    <row r="83" spans="1:6" s="101" customFormat="1" ht="11.25">
      <c r="A83" s="93" t="s">
        <v>1880</v>
      </c>
      <c r="B83" s="93" t="s">
        <v>56</v>
      </c>
      <c r="C83" s="100" t="s">
        <v>1149</v>
      </c>
      <c r="D83" s="91">
        <v>1</v>
      </c>
      <c r="E83" s="91">
        <v>1.18</v>
      </c>
      <c r="F83" s="91">
        <v>1.18</v>
      </c>
    </row>
    <row r="84" spans="1:6" s="2" customFormat="1">
      <c r="A84" s="93"/>
      <c r="B84" s="93"/>
      <c r="C84" s="94" t="s">
        <v>1863</v>
      </c>
      <c r="D84" s="88"/>
      <c r="E84" s="88"/>
      <c r="F84" s="88">
        <v>4.47</v>
      </c>
    </row>
    <row r="85" spans="1:6" s="97" customFormat="1" ht="2.85" customHeight="1">
      <c r="A85" s="95"/>
      <c r="B85" s="96"/>
      <c r="C85" s="95"/>
      <c r="D85" s="95"/>
      <c r="E85" s="95"/>
      <c r="F85" s="95"/>
    </row>
    <row r="86" spans="1:6" s="2" customFormat="1">
      <c r="A86" s="98" t="s">
        <v>1150</v>
      </c>
      <c r="B86" s="98" t="s">
        <v>56</v>
      </c>
      <c r="C86" s="99" t="s">
        <v>1151</v>
      </c>
      <c r="D86" s="88"/>
      <c r="E86" s="88"/>
      <c r="F86" s="88"/>
    </row>
    <row r="87" spans="1:6" s="101" customFormat="1" ht="11.25">
      <c r="A87" s="93" t="s">
        <v>1168</v>
      </c>
      <c r="B87" s="93" t="s">
        <v>581</v>
      </c>
      <c r="C87" s="100" t="s">
        <v>1169</v>
      </c>
      <c r="D87" s="91">
        <v>0.1</v>
      </c>
      <c r="E87" s="91">
        <v>14.24</v>
      </c>
      <c r="F87" s="91">
        <v>1.42</v>
      </c>
    </row>
    <row r="88" spans="1:6" s="101" customFormat="1" ht="11.25">
      <c r="A88" s="93" t="s">
        <v>1166</v>
      </c>
      <c r="B88" s="93" t="s">
        <v>581</v>
      </c>
      <c r="C88" s="100" t="s">
        <v>1167</v>
      </c>
      <c r="D88" s="91">
        <v>0.1</v>
      </c>
      <c r="E88" s="91">
        <v>18.649999999999999</v>
      </c>
      <c r="F88" s="91">
        <v>1.87</v>
      </c>
    </row>
    <row r="89" spans="1:6" s="101" customFormat="1" ht="11.25">
      <c r="A89" s="93" t="s">
        <v>1881</v>
      </c>
      <c r="B89" s="93" t="s">
        <v>56</v>
      </c>
      <c r="C89" s="100" t="s">
        <v>1151</v>
      </c>
      <c r="D89" s="91">
        <v>1</v>
      </c>
      <c r="E89" s="91">
        <v>2.66</v>
      </c>
      <c r="F89" s="91">
        <v>2.66</v>
      </c>
    </row>
    <row r="90" spans="1:6" s="2" customFormat="1">
      <c r="A90" s="93"/>
      <c r="B90" s="93"/>
      <c r="C90" s="94" t="s">
        <v>1863</v>
      </c>
      <c r="D90" s="88"/>
      <c r="E90" s="88"/>
      <c r="F90" s="88">
        <v>5.95</v>
      </c>
    </row>
    <row r="91" spans="1:6" s="97" customFormat="1" ht="2.85" customHeight="1">
      <c r="A91" s="95"/>
      <c r="B91" s="96"/>
      <c r="C91" s="95"/>
      <c r="D91" s="95"/>
      <c r="E91" s="95"/>
      <c r="F91" s="95"/>
    </row>
    <row r="92" spans="1:6" s="2" customFormat="1">
      <c r="A92" s="98" t="s">
        <v>1050</v>
      </c>
      <c r="B92" s="98" t="s">
        <v>86</v>
      </c>
      <c r="C92" s="99" t="s">
        <v>1051</v>
      </c>
      <c r="D92" s="88"/>
      <c r="E92" s="88"/>
      <c r="F92" s="88"/>
    </row>
    <row r="93" spans="1:6" s="101" customFormat="1" ht="11.25">
      <c r="A93" s="93">
        <v>10997</v>
      </c>
      <c r="B93" s="93" t="s">
        <v>157</v>
      </c>
      <c r="C93" s="100" t="s">
        <v>967</v>
      </c>
      <c r="D93" s="91">
        <v>0.8</v>
      </c>
      <c r="E93" s="91">
        <v>21.45</v>
      </c>
      <c r="F93" s="91">
        <f>+D93*E93</f>
        <v>17.16</v>
      </c>
    </row>
    <row r="94" spans="1:6" s="101" customFormat="1" ht="11.25">
      <c r="A94" s="93" t="s">
        <v>968</v>
      </c>
      <c r="B94" s="93" t="s">
        <v>728</v>
      </c>
      <c r="C94" s="100" t="s">
        <v>969</v>
      </c>
      <c r="D94" s="91">
        <v>0.5</v>
      </c>
      <c r="E94" s="91">
        <v>62.68</v>
      </c>
      <c r="F94" s="91">
        <f>+D94*E94</f>
        <v>31.34</v>
      </c>
    </row>
    <row r="95" spans="1:6" s="101" customFormat="1" ht="11.25">
      <c r="A95" s="93" t="s">
        <v>970</v>
      </c>
      <c r="B95" s="93" t="s">
        <v>744</v>
      </c>
      <c r="C95" s="100" t="s">
        <v>971</v>
      </c>
      <c r="D95" s="91">
        <v>1</v>
      </c>
      <c r="E95" s="91">
        <v>25.1</v>
      </c>
      <c r="F95" s="91">
        <f>+D95*E95</f>
        <v>25.1</v>
      </c>
    </row>
    <row r="96" spans="1:6" s="101" customFormat="1" ht="11.25">
      <c r="A96" s="93" t="s">
        <v>974</v>
      </c>
      <c r="B96" s="93" t="s">
        <v>581</v>
      </c>
      <c r="C96" s="100" t="s">
        <v>975</v>
      </c>
      <c r="D96" s="91">
        <v>3</v>
      </c>
      <c r="E96" s="91">
        <v>16.940000000000001</v>
      </c>
      <c r="F96" s="91">
        <f>+D96*E96</f>
        <v>50.820000000000007</v>
      </c>
    </row>
    <row r="97" spans="1:6" s="2" customFormat="1">
      <c r="A97" s="93"/>
      <c r="B97" s="93"/>
      <c r="C97" s="94" t="s">
        <v>1863</v>
      </c>
      <c r="D97" s="88"/>
      <c r="E97" s="88"/>
      <c r="F97" s="88">
        <f>SUM(F93:F96)</f>
        <v>124.42</v>
      </c>
    </row>
  </sheetData>
  <mergeCells count="10">
    <mergeCell ref="A4:B4"/>
    <mergeCell ref="C4:F4"/>
    <mergeCell ref="A5:B5"/>
    <mergeCell ref="D5:F5"/>
    <mergeCell ref="A1:B1"/>
    <mergeCell ref="C1:F1"/>
    <mergeCell ref="A2:B2"/>
    <mergeCell ref="C2:F2"/>
    <mergeCell ref="A3:B3"/>
    <mergeCell ref="C3:F3"/>
  </mergeCells>
  <pageMargins left="0.62986111111111098" right="0.47222222222222199" top="0.86597222222222203" bottom="0.47222222222222199" header="0.196527777777778" footer="0.196527777777778"/>
  <pageSetup paperSize="9" scale="93" firstPageNumber="0" fitToHeight="0" orientation="landscape" horizontalDpi="300" verticalDpi="300" r:id="rId1"/>
  <headerFooter>
    <oddHeader>&amp;L&amp;F</oddHeader>
    <oddFooter>&amp;CPlanilha de Composições Auxiliares&amp;R&amp;P/&amp;N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view="pageBreakPreview" zoomScale="70" zoomScaleNormal="70" zoomScaleSheetLayoutView="70" workbookViewId="0">
      <pane xSplit="3" ySplit="8" topLeftCell="D18" activePane="bottomRight" state="frozen"/>
      <selection pane="topRight" activeCell="D1" sqref="D1"/>
      <selection pane="bottomLeft" activeCell="A9" sqref="A9"/>
      <selection pane="bottomRight" activeCell="K60" sqref="K60"/>
    </sheetView>
  </sheetViews>
  <sheetFormatPr defaultRowHeight="15"/>
  <cols>
    <col min="1" max="1" width="7.69921875" style="102" customWidth="1"/>
    <col min="2" max="2" width="68.296875" style="102" customWidth="1"/>
    <col min="3" max="3" width="14.09765625" style="102" customWidth="1"/>
    <col min="4" max="5" width="13.69921875" style="103" customWidth="1"/>
    <col min="6" max="7" width="13.69921875" style="104" customWidth="1"/>
    <col min="8" max="8" width="13.69921875" style="103" customWidth="1"/>
    <col min="9" max="10" width="13.69921875" style="104" customWidth="1"/>
    <col min="11" max="11" width="13.69921875" style="103" customWidth="1"/>
    <col min="12" max="12" width="12.09765625" style="102" customWidth="1"/>
    <col min="13" max="13" width="7" style="102" bestFit="1" customWidth="1"/>
    <col min="14" max="14" width="27.69921875" style="102" customWidth="1"/>
    <col min="15" max="1025" width="6.3984375" style="102" customWidth="1"/>
  </cols>
  <sheetData>
    <row r="1" spans="1:14" s="6" customFormat="1" ht="15" customHeight="1">
      <c r="A1" s="5" t="s">
        <v>0</v>
      </c>
      <c r="B1" s="199" t="str">
        <f>SINTÉTICA!B1</f>
        <v>IFAL – INSTITUTO FEDERAL DE EDUCAÇÃO, CIÊNCIA E TECNOLOGIA - ALAGOAS</v>
      </c>
      <c r="C1" s="199"/>
      <c r="D1" s="199"/>
      <c r="E1" s="199"/>
      <c r="F1" s="199"/>
      <c r="G1" s="199"/>
      <c r="H1" s="199"/>
      <c r="I1" s="199"/>
      <c r="J1" s="199"/>
      <c r="K1" s="199"/>
      <c r="M1" s="105"/>
    </row>
    <row r="2" spans="1:14" s="6" customFormat="1" ht="15" customHeight="1">
      <c r="A2" s="5" t="s">
        <v>1</v>
      </c>
      <c r="B2" s="199" t="str">
        <f>SINTÉTICA!B2</f>
        <v>REFORMA ESPAÇO MULTIEVENTOS</v>
      </c>
      <c r="C2" s="199"/>
      <c r="D2" s="199"/>
      <c r="E2" s="199"/>
      <c r="F2" s="199"/>
      <c r="G2" s="199"/>
      <c r="H2" s="199"/>
      <c r="I2" s="199"/>
      <c r="J2" s="199"/>
      <c r="K2" s="199"/>
    </row>
    <row r="3" spans="1:14" s="6" customFormat="1" ht="15" customHeight="1">
      <c r="A3" s="5" t="s">
        <v>2</v>
      </c>
      <c r="B3" s="199" t="s">
        <v>1882</v>
      </c>
      <c r="C3" s="199"/>
      <c r="D3" s="199"/>
      <c r="E3" s="199"/>
      <c r="F3" s="199"/>
      <c r="G3" s="199"/>
      <c r="H3" s="199"/>
      <c r="I3" s="199"/>
      <c r="J3" s="199"/>
      <c r="K3" s="199"/>
    </row>
    <row r="4" spans="1:14" s="6" customFormat="1" ht="14.25" customHeight="1">
      <c r="A4" s="5" t="s">
        <v>4</v>
      </c>
      <c r="B4" s="204" t="str">
        <f>SINTÉTICA!B4</f>
        <v>SINAPI-AL 05/2018_Com Desoneração - ORSE-SE 04/2018</v>
      </c>
      <c r="C4" s="204"/>
      <c r="D4" s="204"/>
      <c r="E4" s="204"/>
      <c r="F4" s="204"/>
      <c r="G4" s="204"/>
      <c r="H4" s="204"/>
      <c r="I4" s="204"/>
      <c r="J4" s="204"/>
      <c r="K4" s="204"/>
    </row>
    <row r="5" spans="1:14" s="6" customFormat="1" ht="14.25" customHeight="1">
      <c r="A5" s="5" t="s">
        <v>5</v>
      </c>
      <c r="B5" s="200" t="str">
        <f>SINTÉTICA!B5</f>
        <v>ENCARGOS SOCIAIS : HORISTA= 86,19% | MENSALISTA= 47,54%</v>
      </c>
      <c r="C5" s="200"/>
      <c r="D5" s="200"/>
      <c r="E5" s="200"/>
      <c r="F5" s="200"/>
      <c r="G5" s="200"/>
      <c r="H5" s="200"/>
      <c r="I5" s="200"/>
      <c r="J5" s="106"/>
      <c r="K5" s="107" t="str">
        <f>SINTÉTICA!G5</f>
        <v>DATA: 08/02/2019</v>
      </c>
    </row>
    <row r="6" spans="1:14" s="6" customFormat="1" ht="24" customHeight="1">
      <c r="A6" s="222" t="s">
        <v>1883</v>
      </c>
      <c r="B6" s="223" t="s">
        <v>1884</v>
      </c>
      <c r="C6" s="224" t="s">
        <v>1885</v>
      </c>
      <c r="D6" s="225" t="s">
        <v>1886</v>
      </c>
      <c r="E6" s="225"/>
      <c r="F6" s="225"/>
      <c r="G6" s="225"/>
      <c r="H6" s="225"/>
      <c r="I6" s="225"/>
      <c r="J6" s="225"/>
      <c r="K6" s="225"/>
    </row>
    <row r="7" spans="1:14" ht="25.5" customHeight="1">
      <c r="A7" s="222"/>
      <c r="B7" s="223"/>
      <c r="C7" s="224"/>
      <c r="D7" s="226" t="s">
        <v>1887</v>
      </c>
      <c r="E7" s="226"/>
      <c r="F7" s="226"/>
      <c r="G7" s="226"/>
      <c r="H7" s="226"/>
      <c r="I7" s="226"/>
      <c r="J7" s="226"/>
      <c r="K7" s="226"/>
    </row>
    <row r="8" spans="1:14" ht="22.5" customHeight="1">
      <c r="A8" s="222"/>
      <c r="B8" s="223"/>
      <c r="C8" s="224"/>
      <c r="D8" s="108" t="s">
        <v>1888</v>
      </c>
      <c r="E8" s="108" t="s">
        <v>1889</v>
      </c>
      <c r="F8" s="108" t="s">
        <v>1890</v>
      </c>
      <c r="G8" s="108" t="s">
        <v>1891</v>
      </c>
      <c r="H8" s="108" t="s">
        <v>1892</v>
      </c>
      <c r="I8" s="108" t="s">
        <v>1893</v>
      </c>
      <c r="J8" s="108" t="s">
        <v>1894</v>
      </c>
      <c r="K8" s="108" t="s">
        <v>1895</v>
      </c>
    </row>
    <row r="9" spans="1:14" ht="15" customHeight="1">
      <c r="A9" s="219" t="s">
        <v>12</v>
      </c>
      <c r="B9" s="220" t="str">
        <f>VLOOKUP(A9,SINTÉTICA!A:I,5,0)</f>
        <v>PROJETOS</v>
      </c>
      <c r="C9" s="221">
        <f>VLOOKUP(A9,RESUMO!$A$7:$H$28,8,0)</f>
        <v>26479.259117999998</v>
      </c>
      <c r="D9" s="109">
        <f>+D10/$C9</f>
        <v>0.20436778445667991</v>
      </c>
      <c r="E9" s="109"/>
      <c r="F9" s="109"/>
      <c r="G9" s="109"/>
      <c r="H9" s="109"/>
      <c r="I9" s="109"/>
      <c r="J9" s="109">
        <f>+J10/$C9</f>
        <v>3.9781610777166007E-2</v>
      </c>
      <c r="K9" s="109">
        <f>+K10/$C9</f>
        <v>0.75585060476615407</v>
      </c>
      <c r="L9" s="110"/>
      <c r="M9" s="110">
        <f>SUM(D9:K9)</f>
        <v>1</v>
      </c>
      <c r="N9" s="246">
        <f>1-M9*C9</f>
        <v>-26478.259117999998</v>
      </c>
    </row>
    <row r="10" spans="1:14" ht="14.25" customHeight="1">
      <c r="A10" s="219"/>
      <c r="B10" s="219"/>
      <c r="C10" s="221"/>
      <c r="D10" s="111">
        <f>SINTÉTICA!I8</f>
        <v>5411.5075200000001</v>
      </c>
      <c r="E10" s="111"/>
      <c r="F10" s="112"/>
      <c r="G10" s="112"/>
      <c r="H10" s="112"/>
      <c r="I10" s="112"/>
      <c r="J10" s="112">
        <f>SUM(SINTÉTICA!I9:I14)*0.05</f>
        <v>1053.3875799</v>
      </c>
      <c r="K10" s="111">
        <f>SUM(SINTÉTICA!I9:I14)*0.95</f>
        <v>20014.364018099997</v>
      </c>
      <c r="L10" s="113">
        <f>SUM(D10:K10)-C9</f>
        <v>0</v>
      </c>
      <c r="M10" s="114"/>
      <c r="N10" s="115"/>
    </row>
    <row r="11" spans="1:14" ht="15" customHeight="1">
      <c r="A11" s="219" t="s">
        <v>13</v>
      </c>
      <c r="B11" s="220" t="str">
        <f>VLOOKUP(A11,SINTÉTICA!A:I,5,0)</f>
        <v>SERVIÇOS PRELIMINARES / TÉCNICOS</v>
      </c>
      <c r="C11" s="221">
        <f>VLOOKUP(A11,RESUMO!$A$7:$H$28,8,0)</f>
        <v>171009.04713600001</v>
      </c>
      <c r="D11" s="116">
        <f t="shared" ref="D11:K11" si="0">D12/$C$11</f>
        <v>0.56127921649762791</v>
      </c>
      <c r="E11" s="116">
        <f t="shared" si="0"/>
        <v>0.4063797653303825</v>
      </c>
      <c r="F11" s="116">
        <f t="shared" si="0"/>
        <v>0</v>
      </c>
      <c r="G11" s="116">
        <f t="shared" si="0"/>
        <v>8.0852524948601436E-3</v>
      </c>
      <c r="H11" s="116">
        <f t="shared" si="0"/>
        <v>8.0852524948601436E-3</v>
      </c>
      <c r="I11" s="116">
        <f t="shared" si="0"/>
        <v>8.0852524948601436E-3</v>
      </c>
      <c r="J11" s="116">
        <f t="shared" si="0"/>
        <v>6.4682019958881148E-3</v>
      </c>
      <c r="K11" s="116">
        <f t="shared" si="0"/>
        <v>1.6170504989720287E-3</v>
      </c>
      <c r="L11" s="110"/>
      <c r="M11" s="110">
        <f>SUM(D11:K11)</f>
        <v>0.99999999180745092</v>
      </c>
      <c r="N11" s="115"/>
    </row>
    <row r="12" spans="1:14" ht="14.25" customHeight="1">
      <c r="A12" s="219"/>
      <c r="B12" s="219"/>
      <c r="C12" s="221"/>
      <c r="D12" s="111">
        <f>130303.6639905-34319.84</f>
        <v>95983.823990500008</v>
      </c>
      <c r="E12" s="111">
        <f>68887.9064445+606.71</f>
        <v>69494.616444500003</v>
      </c>
      <c r="F12" s="112"/>
      <c r="G12" s="112">
        <v>1382.651325</v>
      </c>
      <c r="H12" s="112">
        <v>1382.651325</v>
      </c>
      <c r="I12" s="112">
        <v>1382.651325</v>
      </c>
      <c r="J12" s="112">
        <v>1106.1210599999999</v>
      </c>
      <c r="K12" s="112">
        <v>276.53026499999999</v>
      </c>
      <c r="L12" s="113">
        <f>SUM(D12:K12)-C11</f>
        <v>-1.4009999576956034E-3</v>
      </c>
      <c r="M12" s="114"/>
    </row>
    <row r="13" spans="1:14" ht="15" customHeight="1">
      <c r="A13" s="219" t="s">
        <v>14</v>
      </c>
      <c r="B13" s="220" t="str">
        <f>VLOOKUP(A13,SINTÉTICA!A:I,5,0)</f>
        <v>MOVIMENTO DE TERRA</v>
      </c>
      <c r="C13" s="221">
        <f>VLOOKUP(A13,RESUMO!$A$7:$H$28,8,0)</f>
        <v>21028.783134000001</v>
      </c>
      <c r="D13" s="109">
        <v>0.55000000000000004</v>
      </c>
      <c r="E13" s="109">
        <v>0.45</v>
      </c>
      <c r="F13" s="109"/>
      <c r="G13" s="109"/>
      <c r="H13" s="109"/>
      <c r="I13" s="109"/>
      <c r="J13" s="109"/>
      <c r="K13" s="109"/>
      <c r="L13" s="110"/>
      <c r="M13" s="110">
        <f>SUM(D13:K13)</f>
        <v>1</v>
      </c>
    </row>
    <row r="14" spans="1:14" ht="14.25" customHeight="1">
      <c r="A14" s="219"/>
      <c r="B14" s="219"/>
      <c r="C14" s="221"/>
      <c r="D14" s="111">
        <f>$C$13*D13</f>
        <v>11565.830723700001</v>
      </c>
      <c r="E14" s="111">
        <f>$C$13*E13</f>
        <v>9462.9524103000003</v>
      </c>
      <c r="F14" s="111"/>
      <c r="G14" s="109"/>
      <c r="H14" s="111"/>
      <c r="I14" s="111"/>
      <c r="J14" s="111"/>
      <c r="K14" s="111"/>
      <c r="L14" s="113">
        <f>SUM(D14:K14)-C13</f>
        <v>0</v>
      </c>
      <c r="M14" s="114"/>
    </row>
    <row r="15" spans="1:14" ht="15" customHeight="1">
      <c r="A15" s="219" t="s">
        <v>15</v>
      </c>
      <c r="B15" s="220" t="str">
        <f>VLOOKUP(A15,SINTÉTICA!A:I,5,0)</f>
        <v>INFRAESTRUTURA / FUNDAÇÕES SIMPLES</v>
      </c>
      <c r="C15" s="221">
        <f>VLOOKUP(A15,RESUMO!$A$7:$H$28,8,0)</f>
        <v>177072.111882</v>
      </c>
      <c r="D15" s="109"/>
      <c r="E15" s="109">
        <v>0.28000000000000003</v>
      </c>
      <c r="F15" s="109">
        <v>0.72</v>
      </c>
      <c r="G15" s="109"/>
      <c r="H15" s="109"/>
      <c r="I15" s="109"/>
      <c r="J15" s="109"/>
      <c r="K15" s="109"/>
      <c r="L15" s="110"/>
      <c r="M15" s="110">
        <f>SUM(D15:K15)</f>
        <v>1</v>
      </c>
    </row>
    <row r="16" spans="1:14" ht="14.25" customHeight="1">
      <c r="A16" s="219"/>
      <c r="B16" s="219"/>
      <c r="C16" s="221"/>
      <c r="D16" s="111"/>
      <c r="E16" s="111">
        <f>$C$15*E15</f>
        <v>49580.191326960005</v>
      </c>
      <c r="F16" s="111">
        <f>$C$15*F15</f>
        <v>127491.92055503999</v>
      </c>
      <c r="G16" s="112"/>
      <c r="H16" s="109"/>
      <c r="I16" s="112"/>
      <c r="J16" s="112"/>
      <c r="K16" s="112"/>
      <c r="L16" s="113">
        <f>SUM(D16:K16)-C15</f>
        <v>0</v>
      </c>
      <c r="M16" s="114"/>
    </row>
    <row r="17" spans="1:13" ht="15" customHeight="1">
      <c r="A17" s="219" t="s">
        <v>16</v>
      </c>
      <c r="B17" s="220" t="str">
        <f>VLOOKUP(A17,SINTÉTICA!A:I,5,0)</f>
        <v>SUPERESTRUTURA</v>
      </c>
      <c r="C17" s="221">
        <f>VLOOKUP(A17,RESUMO!$A$7:$H$28,8,0)</f>
        <v>302721.12812400004</v>
      </c>
      <c r="D17" s="109"/>
      <c r="E17" s="109"/>
      <c r="F17" s="109">
        <v>0.34</v>
      </c>
      <c r="G17" s="109">
        <v>0.66</v>
      </c>
      <c r="H17" s="109"/>
      <c r="I17" s="109"/>
      <c r="J17" s="109"/>
      <c r="K17" s="109"/>
      <c r="L17" s="110"/>
      <c r="M17" s="110">
        <f>SUM(D17:K17)</f>
        <v>1</v>
      </c>
    </row>
    <row r="18" spans="1:13" ht="14.25" customHeight="1">
      <c r="A18" s="219"/>
      <c r="B18" s="219"/>
      <c r="C18" s="221"/>
      <c r="D18" s="111"/>
      <c r="E18" s="111"/>
      <c r="F18" s="111">
        <f>$C$17*F17</f>
        <v>102925.18356216002</v>
      </c>
      <c r="G18" s="111">
        <f>$C$17*G17</f>
        <v>199795.94456184004</v>
      </c>
      <c r="H18" s="109"/>
      <c r="I18" s="111"/>
      <c r="J18" s="111"/>
      <c r="K18" s="111"/>
      <c r="L18" s="113"/>
      <c r="M18" s="114"/>
    </row>
    <row r="19" spans="1:13" ht="15" customHeight="1">
      <c r="A19" s="219" t="s">
        <v>17</v>
      </c>
      <c r="B19" s="220" t="str">
        <f>VLOOKUP(A19,SINTÉTICA!A:I,5,0)</f>
        <v>ALVENARIA / VEDAÇÃO / DIVISÓRIA</v>
      </c>
      <c r="C19" s="221">
        <f>VLOOKUP(A19,RESUMO!$A$7:$H$28,8,0)</f>
        <v>47447.160287999999</v>
      </c>
      <c r="D19" s="109"/>
      <c r="E19" s="109"/>
      <c r="F19" s="109"/>
      <c r="G19" s="109"/>
      <c r="H19" s="109">
        <v>0.8</v>
      </c>
      <c r="I19" s="109">
        <v>0.2</v>
      </c>
      <c r="J19" s="109"/>
      <c r="K19" s="109"/>
      <c r="L19" s="110"/>
      <c r="M19" s="110"/>
    </row>
    <row r="20" spans="1:13" ht="14.25" customHeight="1">
      <c r="A20" s="219"/>
      <c r="B20" s="219"/>
      <c r="C20" s="221"/>
      <c r="D20" s="111"/>
      <c r="E20" s="111"/>
      <c r="F20" s="112"/>
      <c r="G20" s="112"/>
      <c r="H20" s="111">
        <f>$C$19*H19</f>
        <v>37957.728230400004</v>
      </c>
      <c r="I20" s="111">
        <f>$C$19*I19</f>
        <v>9489.4320576000009</v>
      </c>
      <c r="J20" s="112"/>
      <c r="K20" s="111"/>
      <c r="L20" s="113"/>
      <c r="M20" s="114"/>
    </row>
    <row r="21" spans="1:13" ht="15" customHeight="1">
      <c r="A21" s="219" t="s">
        <v>18</v>
      </c>
      <c r="B21" s="220" t="str">
        <f>VLOOKUP(A21,SINTÉTICA!A:I,5,0)</f>
        <v>ESQUADRIAS</v>
      </c>
      <c r="C21" s="221">
        <f>VLOOKUP(A21,RESUMO!$A$7:$H$28,8,0)</f>
        <v>198222.95947200002</v>
      </c>
      <c r="D21" s="109"/>
      <c r="E21" s="109"/>
      <c r="F21" s="109"/>
      <c r="G21" s="109"/>
      <c r="H21" s="109">
        <v>0.05</v>
      </c>
      <c r="I21" s="109">
        <v>0.7</v>
      </c>
      <c r="J21" s="109">
        <v>0.25</v>
      </c>
      <c r="K21" s="109"/>
      <c r="L21" s="110"/>
      <c r="M21" s="110"/>
    </row>
    <row r="22" spans="1:13" ht="14.25" customHeight="1">
      <c r="A22" s="219"/>
      <c r="B22" s="219"/>
      <c r="C22" s="221"/>
      <c r="D22" s="111"/>
      <c r="E22" s="111"/>
      <c r="F22" s="112"/>
      <c r="G22" s="112"/>
      <c r="H22" s="111">
        <f>$C$21*H21</f>
        <v>9911.1479736000019</v>
      </c>
      <c r="I22" s="111">
        <f>$C$21*I21</f>
        <v>138756.07163039999</v>
      </c>
      <c r="J22" s="111">
        <f>$C$21*J21</f>
        <v>49555.739868000004</v>
      </c>
      <c r="K22" s="111"/>
      <c r="L22" s="113"/>
      <c r="M22" s="114"/>
    </row>
    <row r="23" spans="1:13" ht="15" customHeight="1">
      <c r="A23" s="219" t="s">
        <v>19</v>
      </c>
      <c r="B23" s="220" t="str">
        <f>VLOOKUP(A23,SINTÉTICA!A:I,5,0)</f>
        <v>COBERTURA</v>
      </c>
      <c r="C23" s="221">
        <f>VLOOKUP(A23,RESUMO!$A$7:$H$28,8,0)</f>
        <v>1257671.8510380001</v>
      </c>
      <c r="D23" s="109"/>
      <c r="E23" s="109"/>
      <c r="F23" s="109"/>
      <c r="G23" s="109">
        <v>0.1</v>
      </c>
      <c r="H23" s="109">
        <v>0.45</v>
      </c>
      <c r="I23" s="109">
        <v>0.4</v>
      </c>
      <c r="J23" s="109">
        <v>0.05</v>
      </c>
      <c r="K23" s="109"/>
      <c r="L23" s="110"/>
      <c r="M23" s="110"/>
    </row>
    <row r="24" spans="1:13" ht="14.25" customHeight="1">
      <c r="A24" s="219"/>
      <c r="B24" s="219"/>
      <c r="C24" s="221"/>
      <c r="D24" s="111"/>
      <c r="E24" s="111"/>
      <c r="F24" s="112"/>
      <c r="G24" s="111">
        <f>$C$23*G23</f>
        <v>125767.18510380002</v>
      </c>
      <c r="H24" s="111">
        <f>$C$23*H23</f>
        <v>565952.33296710008</v>
      </c>
      <c r="I24" s="111">
        <f>$C$23*I23</f>
        <v>503068.74041520007</v>
      </c>
      <c r="J24" s="111">
        <f>$C$23*J23</f>
        <v>62883.592551900008</v>
      </c>
      <c r="K24" s="111"/>
      <c r="L24" s="113"/>
      <c r="M24" s="110"/>
    </row>
    <row r="25" spans="1:13" ht="15" customHeight="1">
      <c r="A25" s="219" t="s">
        <v>20</v>
      </c>
      <c r="B25" s="220" t="str">
        <f>VLOOKUP(A25,SINTÉTICA!A:I,5,0)</f>
        <v>INSTALAÇÕES ELÉTRICAS</v>
      </c>
      <c r="C25" s="221">
        <f>VLOOKUP(A25,RESUMO!$A$7:$H$28,8,0)</f>
        <v>230950.54632599998</v>
      </c>
      <c r="D25" s="109"/>
      <c r="E25" s="109"/>
      <c r="F25" s="109"/>
      <c r="G25" s="109"/>
      <c r="H25" s="109">
        <f>H26/$C$25</f>
        <v>0.05</v>
      </c>
      <c r="I25" s="109">
        <f>I26/$C$25</f>
        <v>0.1</v>
      </c>
      <c r="J25" s="109">
        <f>J26/$C$25</f>
        <v>0.55000000000000004</v>
      </c>
      <c r="K25" s="109">
        <f>K26/$C$25</f>
        <v>0.3</v>
      </c>
      <c r="L25" s="110"/>
      <c r="M25" s="110"/>
    </row>
    <row r="26" spans="1:13" ht="14.25" customHeight="1">
      <c r="A26" s="219"/>
      <c r="B26" s="219"/>
      <c r="C26" s="221"/>
      <c r="D26" s="111"/>
      <c r="E26" s="111"/>
      <c r="F26" s="112"/>
      <c r="G26" s="112"/>
      <c r="H26" s="112">
        <f>H28</f>
        <v>11547.5273163</v>
      </c>
      <c r="I26" s="112">
        <f>I28</f>
        <v>23095.0546326</v>
      </c>
      <c r="J26" s="112">
        <f>J28</f>
        <v>127022.8004793</v>
      </c>
      <c r="K26" s="112">
        <f>K28</f>
        <v>69285.163897799997</v>
      </c>
      <c r="L26" s="113"/>
      <c r="M26" s="114"/>
    </row>
    <row r="27" spans="1:13" ht="15" customHeight="1">
      <c r="A27" s="217" t="s">
        <v>21</v>
      </c>
      <c r="B27" s="217" t="str">
        <f>VLOOKUP(A27,SINTÉTICA!A:I,5,0)</f>
        <v>REDE EM BAIXA TENSÃO</v>
      </c>
      <c r="C27" s="218">
        <f>VLOOKUP(A27,RESUMO!$A$7:$H$28,8,0)</f>
        <v>230950.54632599998</v>
      </c>
      <c r="D27" s="109"/>
      <c r="E27" s="109"/>
      <c r="F27" s="109"/>
      <c r="G27" s="109"/>
      <c r="H27" s="109">
        <v>0.05</v>
      </c>
      <c r="I27" s="109">
        <v>0.1</v>
      </c>
      <c r="J27" s="109">
        <v>0.55000000000000004</v>
      </c>
      <c r="K27" s="109">
        <v>0.3</v>
      </c>
      <c r="L27" s="110"/>
      <c r="M27" s="110"/>
    </row>
    <row r="28" spans="1:13" ht="14.25" customHeight="1">
      <c r="A28" s="217"/>
      <c r="B28" s="217"/>
      <c r="C28" s="218"/>
      <c r="D28" s="111"/>
      <c r="E28" s="111"/>
      <c r="F28" s="112"/>
      <c r="G28" s="112"/>
      <c r="H28" s="111">
        <f>$C$27*H27</f>
        <v>11547.5273163</v>
      </c>
      <c r="I28" s="111">
        <f>$C$27*I27</f>
        <v>23095.0546326</v>
      </c>
      <c r="J28" s="111">
        <f>$C$27*J27</f>
        <v>127022.8004793</v>
      </c>
      <c r="K28" s="111">
        <f>$C$27*K27</f>
        <v>69285.163897799997</v>
      </c>
      <c r="L28" s="113"/>
      <c r="M28" s="114"/>
    </row>
    <row r="29" spans="1:13" ht="15" customHeight="1">
      <c r="A29" s="219" t="s">
        <v>22</v>
      </c>
      <c r="B29" s="220" t="str">
        <f>VLOOKUP(A29,SINTÉTICA!A:I,5,0)</f>
        <v>IMPERMEABILIZAÇÃO, ISOLAÇÃO TÉRMICA E ACÚSTICA</v>
      </c>
      <c r="C29" s="221">
        <f>VLOOKUP(A29,RESUMO!$A$7:$H$28,8,0)</f>
        <v>18117.530832</v>
      </c>
      <c r="D29" s="109"/>
      <c r="E29" s="109"/>
      <c r="F29" s="109">
        <v>0.2</v>
      </c>
      <c r="G29" s="109">
        <v>0.6</v>
      </c>
      <c r="H29" s="109">
        <v>0.2</v>
      </c>
      <c r="I29" s="109"/>
      <c r="J29" s="109"/>
      <c r="K29" s="109"/>
      <c r="L29" s="110"/>
      <c r="M29" s="110"/>
    </row>
    <row r="30" spans="1:13" ht="14.25" customHeight="1">
      <c r="A30" s="219"/>
      <c r="B30" s="219"/>
      <c r="C30" s="221"/>
      <c r="D30" s="111"/>
      <c r="E30" s="112"/>
      <c r="F30" s="111">
        <f>$C$29*F29</f>
        <v>3623.5061664000004</v>
      </c>
      <c r="G30" s="111">
        <f>$C$29*G29</f>
        <v>10870.518499199999</v>
      </c>
      <c r="H30" s="111">
        <f>$C$29*H29</f>
        <v>3623.5061664000004</v>
      </c>
      <c r="I30" s="112"/>
      <c r="J30" s="112"/>
      <c r="K30" s="111"/>
      <c r="L30" s="113"/>
      <c r="M30" s="114"/>
    </row>
    <row r="31" spans="1:13" ht="15" customHeight="1">
      <c r="A31" s="219" t="s">
        <v>23</v>
      </c>
      <c r="B31" s="220" t="str">
        <f>VLOOKUP(A31,SINTÉTICA!A:I,5,0)</f>
        <v>REVESTIMENTOS</v>
      </c>
      <c r="C31" s="221">
        <f>VLOOKUP(A31,RESUMO!$A$7:$H$28,8,0)</f>
        <v>107950.734492</v>
      </c>
      <c r="D31" s="109"/>
      <c r="E31" s="109"/>
      <c r="F31" s="109"/>
      <c r="G31" s="109"/>
      <c r="H31" s="109"/>
      <c r="I31" s="109">
        <v>0.4</v>
      </c>
      <c r="J31" s="109">
        <v>0.6</v>
      </c>
      <c r="K31" s="109"/>
      <c r="L31" s="110"/>
      <c r="M31" s="110"/>
    </row>
    <row r="32" spans="1:13" ht="14.25" customHeight="1">
      <c r="A32" s="219"/>
      <c r="B32" s="219"/>
      <c r="C32" s="221"/>
      <c r="D32" s="111"/>
      <c r="E32" s="111"/>
      <c r="F32" s="112"/>
      <c r="G32" s="112"/>
      <c r="H32" s="111"/>
      <c r="I32" s="111">
        <f>$C$31*I31</f>
        <v>43180.293796800004</v>
      </c>
      <c r="J32" s="111">
        <f>$C$31*J31</f>
        <v>64770.440695199999</v>
      </c>
      <c r="K32" s="111"/>
      <c r="L32" s="113"/>
      <c r="M32" s="114"/>
    </row>
    <row r="33" spans="1:13" ht="15" customHeight="1">
      <c r="A33" s="219" t="s">
        <v>24</v>
      </c>
      <c r="B33" s="220" t="str">
        <f>VLOOKUP(A33,SINTÉTICA!A:I,5,0)</f>
        <v>PINTURA</v>
      </c>
      <c r="C33" s="221">
        <f>VLOOKUP(A33,RESUMO!$A$7:$H$28,8,0)</f>
        <v>34617.244308000001</v>
      </c>
      <c r="D33" s="109"/>
      <c r="E33" s="109"/>
      <c r="F33" s="109"/>
      <c r="G33" s="109"/>
      <c r="H33" s="109"/>
      <c r="I33" s="109"/>
      <c r="J33" s="109">
        <v>0.9</v>
      </c>
      <c r="K33" s="109">
        <v>0.1</v>
      </c>
      <c r="L33" s="110"/>
      <c r="M33" s="110"/>
    </row>
    <row r="34" spans="1:13" ht="14.25" customHeight="1">
      <c r="A34" s="219"/>
      <c r="B34" s="219"/>
      <c r="C34" s="221"/>
      <c r="D34" s="111"/>
      <c r="E34" s="111"/>
      <c r="F34" s="112"/>
      <c r="G34" s="112"/>
      <c r="H34" s="112"/>
      <c r="I34" s="112"/>
      <c r="J34" s="111">
        <f>$C$33*J33</f>
        <v>31155.5198772</v>
      </c>
      <c r="K34" s="111">
        <f>$C$33*K33</f>
        <v>3461.7244308000004</v>
      </c>
      <c r="L34" s="113"/>
      <c r="M34" s="114"/>
    </row>
    <row r="35" spans="1:13" ht="15" customHeight="1">
      <c r="A35" s="219" t="s">
        <v>25</v>
      </c>
      <c r="B35" s="220" t="str">
        <f>VLOOKUP(A35,SINTÉTICA!A:I,5,0)</f>
        <v>SERVIÇOS COMPLEMENTARES</v>
      </c>
      <c r="C35" s="221">
        <f>VLOOKUP(A35,RESUMO!$A$7:$H$28,8,0)</f>
        <v>21831.556032</v>
      </c>
      <c r="D35" s="109"/>
      <c r="E35" s="109"/>
      <c r="F35" s="109"/>
      <c r="G35" s="109"/>
      <c r="H35" s="109"/>
      <c r="I35" s="109"/>
      <c r="J35" s="109"/>
      <c r="K35" s="109">
        <v>1</v>
      </c>
      <c r="L35" s="110"/>
      <c r="M35" s="110"/>
    </row>
    <row r="36" spans="1:13" ht="14.25" customHeight="1">
      <c r="A36" s="219"/>
      <c r="B36" s="219"/>
      <c r="C36" s="221"/>
      <c r="D36" s="111"/>
      <c r="E36" s="111"/>
      <c r="F36" s="112"/>
      <c r="G36" s="112"/>
      <c r="H36" s="112"/>
      <c r="I36" s="112"/>
      <c r="J36" s="112"/>
      <c r="K36" s="111">
        <f>$C$35*K35</f>
        <v>21831.556032</v>
      </c>
      <c r="L36" s="113"/>
      <c r="M36" s="114"/>
    </row>
    <row r="37" spans="1:13" ht="15" customHeight="1">
      <c r="A37" s="219" t="s">
        <v>26</v>
      </c>
      <c r="B37" s="220" t="str">
        <f>VLOOKUP(A37,SINTÉTICA!A:I,5,0)</f>
        <v>PAISAGISMO / URBANIZAÇÃO</v>
      </c>
      <c r="C37" s="221">
        <f>VLOOKUP(A37,RESUMO!$A$7:$H$28,8,0)</f>
        <v>2524.322502</v>
      </c>
      <c r="D37" s="109"/>
      <c r="E37" s="109"/>
      <c r="F37" s="109"/>
      <c r="G37" s="109"/>
      <c r="H37" s="109"/>
      <c r="I37" s="109"/>
      <c r="J37" s="109">
        <v>0.3</v>
      </c>
      <c r="K37" s="109">
        <v>0.7</v>
      </c>
      <c r="L37" s="110"/>
      <c r="M37" s="110"/>
    </row>
    <row r="38" spans="1:13" ht="14.25" customHeight="1">
      <c r="A38" s="219"/>
      <c r="B38" s="219"/>
      <c r="C38" s="221"/>
      <c r="D38" s="111"/>
      <c r="E38" s="111"/>
      <c r="F38" s="112"/>
      <c r="G38" s="112"/>
      <c r="H38" s="112"/>
      <c r="I38" s="112"/>
      <c r="J38" s="111">
        <f>$C$37*J37</f>
        <v>757.2967506</v>
      </c>
      <c r="K38" s="111">
        <f>$C$37*K37</f>
        <v>1767.0257514</v>
      </c>
      <c r="L38" s="113"/>
      <c r="M38" s="114"/>
    </row>
    <row r="39" spans="1:13" ht="15" customHeight="1">
      <c r="A39" s="219" t="s">
        <v>27</v>
      </c>
      <c r="B39" s="220" t="str">
        <f>VLOOKUP(A39,SINTÉTICA!A:I,5,0)</f>
        <v>GERENCIAMENTO DE OBRAS / FISCALIZAÇÃO</v>
      </c>
      <c r="C39" s="221">
        <f>VLOOKUP(A39,RESUMO!$A$7:$H$28,8,0)</f>
        <v>323314.34600999998</v>
      </c>
      <c r="D39" s="109">
        <f>+D40/$C$39</f>
        <v>0.32881288136096726</v>
      </c>
      <c r="E39" s="109">
        <f t="shared" ref="D39:K39" si="1">+E40/$C$39</f>
        <v>2.7852735575022693E-2</v>
      </c>
      <c r="F39" s="109">
        <f t="shared" si="1"/>
        <v>5.0714056498481548E-2</v>
      </c>
      <c r="G39" s="109">
        <f t="shared" si="1"/>
        <v>7.3201120428099523E-2</v>
      </c>
      <c r="H39" s="109">
        <f t="shared" si="1"/>
        <v>0.1394804154406713</v>
      </c>
      <c r="I39" s="109">
        <f t="shared" si="1"/>
        <v>0.2083743722127335</v>
      </c>
      <c r="J39" s="109">
        <f t="shared" si="1"/>
        <v>0.14117538956711298</v>
      </c>
      <c r="K39" s="109">
        <f t="shared" si="1"/>
        <v>3.038902861332976E-2</v>
      </c>
      <c r="L39" s="113"/>
      <c r="M39" s="110"/>
    </row>
    <row r="40" spans="1:13" ht="14.25" customHeight="1">
      <c r="A40" s="219"/>
      <c r="B40" s="219"/>
      <c r="C40" s="221"/>
      <c r="D40" s="112">
        <f>D42+D44</f>
        <v>106309.92169688485</v>
      </c>
      <c r="E40" s="112">
        <f t="shared" ref="D40:K40" si="2">E42+E44</f>
        <v>9005.1889870279228</v>
      </c>
      <c r="F40" s="112">
        <f t="shared" si="2"/>
        <v>16396.582010320752</v>
      </c>
      <c r="G40" s="112">
        <f t="shared" si="2"/>
        <v>23666.972378410246</v>
      </c>
      <c r="H40" s="112">
        <f t="shared" si="2"/>
        <v>45096.019299403742</v>
      </c>
      <c r="I40" s="112">
        <f t="shared" si="2"/>
        <v>67370.423877204244</v>
      </c>
      <c r="J40" s="112">
        <f t="shared" si="2"/>
        <v>45644.02875059811</v>
      </c>
      <c r="K40" s="112">
        <f t="shared" si="2"/>
        <v>9825.2089119978882</v>
      </c>
      <c r="L40" s="247"/>
      <c r="M40" s="110"/>
    </row>
    <row r="41" spans="1:13" ht="15" customHeight="1">
      <c r="A41" s="217" t="s">
        <v>28</v>
      </c>
      <c r="B41" s="217" t="str">
        <f>VLOOKUP(A41,SINTÉTICA!A:I,5,0)</f>
        <v>CANTEIRO DE OBRAS</v>
      </c>
      <c r="C41" s="218">
        <f>VLOOKUP(A41,RESUMO!$A$7:$H$28,8,0)</f>
        <v>91953.841925999994</v>
      </c>
      <c r="D41" s="109">
        <v>1</v>
      </c>
      <c r="E41" s="109"/>
      <c r="F41" s="109"/>
      <c r="G41" s="109"/>
      <c r="H41" s="109"/>
      <c r="I41" s="109"/>
      <c r="J41" s="109"/>
      <c r="K41" s="109"/>
      <c r="L41" s="110"/>
      <c r="M41" s="110"/>
    </row>
    <row r="42" spans="1:13" ht="14.25" customHeight="1">
      <c r="A42" s="217"/>
      <c r="B42" s="217"/>
      <c r="C42" s="218"/>
      <c r="D42" s="111">
        <f>$C$41*D41</f>
        <v>91953.841925999994</v>
      </c>
      <c r="E42" s="111"/>
      <c r="F42" s="112"/>
      <c r="G42" s="112"/>
      <c r="H42" s="112"/>
      <c r="I42" s="112"/>
      <c r="J42" s="112"/>
      <c r="K42" s="111"/>
      <c r="L42" s="113"/>
      <c r="M42" s="114"/>
    </row>
    <row r="43" spans="1:13" ht="15" customHeight="1">
      <c r="A43" s="217" t="s">
        <v>29</v>
      </c>
      <c r="B43" s="217" t="str">
        <f>VLOOKUP(A43,SINTÉTICA!A:I,5,0)</f>
        <v>ADMINISTRAÇÃO DA OBRA</v>
      </c>
      <c r="C43" s="218">
        <f>VLOOKUP(A43,RESUMO!$A$7:$H$28,8,0)</f>
        <v>231360.50408400001</v>
      </c>
      <c r="D43" s="109">
        <f>(D10+D12+D14+D16+D18+D20+D22+D24+D26+D30+D32+D34+D36+D38+D42+D46+D48)/($C$53-$C$43)</f>
        <v>6.2050693690019802E-2</v>
      </c>
      <c r="E43" s="109">
        <f t="shared" ref="D43:K43" si="3">(E10+E12+E14+E16+E18+E20+E22+E24+E26+E30+E32+E34+E36+E38+E42+E46+E48)/($C$53-$C$43)</f>
        <v>3.892275832766344E-2</v>
      </c>
      <c r="F43" s="109">
        <f t="shared" si="3"/>
        <v>7.0870272673540027E-2</v>
      </c>
      <c r="G43" s="109">
        <f t="shared" si="3"/>
        <v>0.1022947822149345</v>
      </c>
      <c r="H43" s="109">
        <f t="shared" si="3"/>
        <v>0.1949166711835601</v>
      </c>
      <c r="I43" s="109">
        <f t="shared" si="3"/>
        <v>0.29119241481572877</v>
      </c>
      <c r="J43" s="109">
        <f t="shared" si="3"/>
        <v>0.19728530991627741</v>
      </c>
      <c r="K43" s="109">
        <f t="shared" si="3"/>
        <v>4.246709675403651E-2</v>
      </c>
      <c r="L43" s="110"/>
      <c r="M43" s="110"/>
    </row>
    <row r="44" spans="1:13" ht="14.25" customHeight="1">
      <c r="A44" s="217"/>
      <c r="B44" s="217"/>
      <c r="C44" s="218"/>
      <c r="D44" s="111">
        <f t="shared" ref="D44:K44" si="4">+D43*$C$43</f>
        <v>14356.07977088486</v>
      </c>
      <c r="E44" s="111">
        <f t="shared" si="4"/>
        <v>9005.1889870279228</v>
      </c>
      <c r="F44" s="111">
        <f t="shared" si="4"/>
        <v>16396.582010320752</v>
      </c>
      <c r="G44" s="111">
        <f t="shared" si="4"/>
        <v>23666.972378410246</v>
      </c>
      <c r="H44" s="111">
        <f t="shared" si="4"/>
        <v>45096.019299403742</v>
      </c>
      <c r="I44" s="111">
        <f t="shared" si="4"/>
        <v>67370.423877204244</v>
      </c>
      <c r="J44" s="111">
        <f t="shared" si="4"/>
        <v>45644.02875059811</v>
      </c>
      <c r="K44" s="111">
        <f t="shared" si="4"/>
        <v>9825.2089119978882</v>
      </c>
      <c r="L44" s="248"/>
      <c r="M44" s="114"/>
    </row>
    <row r="45" spans="1:13" ht="15" customHeight="1">
      <c r="A45" s="219" t="s">
        <v>30</v>
      </c>
      <c r="B45" s="220" t="str">
        <f>VLOOKUP(A45,SINTÉTICA!A:I,5,0)</f>
        <v>PISO</v>
      </c>
      <c r="C45" s="221">
        <f>VLOOKUP(A45,RESUMO!$A$7:$H$28,8,0)</f>
        <v>480061.47376800003</v>
      </c>
      <c r="D45" s="109"/>
      <c r="E45" s="109"/>
      <c r="F45" s="109"/>
      <c r="G45" s="109"/>
      <c r="H45" s="109"/>
      <c r="I45" s="109">
        <v>0.45</v>
      </c>
      <c r="J45" s="109">
        <v>0.55000000000000004</v>
      </c>
      <c r="K45" s="109"/>
      <c r="L45" s="110"/>
      <c r="M45" s="110"/>
    </row>
    <row r="46" spans="1:13" ht="14.25" customHeight="1">
      <c r="A46" s="219"/>
      <c r="B46" s="219"/>
      <c r="C46" s="221"/>
      <c r="D46" s="111"/>
      <c r="E46" s="111"/>
      <c r="F46" s="112"/>
      <c r="G46" s="112"/>
      <c r="H46" s="112"/>
      <c r="I46" s="112">
        <f>+I45*$C$45</f>
        <v>216027.66319560001</v>
      </c>
      <c r="J46" s="112">
        <f>+J45*$C$45</f>
        <v>264033.81057240005</v>
      </c>
      <c r="K46" s="111"/>
      <c r="L46" s="113"/>
      <c r="M46" s="114"/>
    </row>
    <row r="47" spans="1:13" ht="15" customHeight="1">
      <c r="A47" s="219" t="s">
        <v>31</v>
      </c>
      <c r="B47" s="220" t="str">
        <f>VLOOKUP(A47,SINTÉTICA!A:I,5,0)</f>
        <v>INSTALAÇÕES ESPECIAIS</v>
      </c>
      <c r="C47" s="221">
        <f>VLOOKUP(A47,RESUMO!$A$7:$H$28,8,0)</f>
        <v>112721.002914</v>
      </c>
      <c r="D47" s="109">
        <f t="shared" ref="D47:K47" si="5">D48/$C$47</f>
        <v>0</v>
      </c>
      <c r="E47" s="109">
        <f t="shared" si="5"/>
        <v>0</v>
      </c>
      <c r="F47" s="109">
        <f t="shared" si="5"/>
        <v>0</v>
      </c>
      <c r="G47" s="109">
        <f t="shared" si="5"/>
        <v>0</v>
      </c>
      <c r="H47" s="109">
        <f t="shared" si="5"/>
        <v>0.11811579125460726</v>
      </c>
      <c r="I47" s="109">
        <f t="shared" si="5"/>
        <v>0.23623158250921453</v>
      </c>
      <c r="J47" s="109">
        <f t="shared" si="5"/>
        <v>0.43623158250921451</v>
      </c>
      <c r="K47" s="109">
        <f t="shared" si="5"/>
        <v>0.20942104372696374</v>
      </c>
      <c r="L47" s="110"/>
      <c r="M47" s="110"/>
    </row>
    <row r="48" spans="1:13" ht="14.25" customHeight="1">
      <c r="A48" s="219"/>
      <c r="B48" s="219"/>
      <c r="C48" s="221"/>
      <c r="D48" s="112">
        <f t="shared" ref="D48:K48" si="6">+D50+D52</f>
        <v>0</v>
      </c>
      <c r="E48" s="112">
        <f t="shared" si="6"/>
        <v>0</v>
      </c>
      <c r="F48" s="112">
        <f t="shared" si="6"/>
        <v>0</v>
      </c>
      <c r="G48" s="112">
        <f t="shared" si="6"/>
        <v>0</v>
      </c>
      <c r="H48" s="112">
        <f t="shared" si="6"/>
        <v>13314.1304502</v>
      </c>
      <c r="I48" s="112">
        <f t="shared" si="6"/>
        <v>26628.260900400001</v>
      </c>
      <c r="J48" s="112">
        <f t="shared" si="6"/>
        <v>49172.461483200001</v>
      </c>
      <c r="K48" s="112">
        <f t="shared" si="6"/>
        <v>23606.150080200001</v>
      </c>
      <c r="L48" s="113"/>
      <c r="M48" s="114"/>
    </row>
    <row r="49" spans="1:13" ht="15" customHeight="1">
      <c r="A49" s="217" t="s">
        <v>32</v>
      </c>
      <c r="B49" s="217" t="str">
        <f>VLOOKUP(A49,SINTÉTICA!A:I,5,0)</f>
        <v>SISTEMA DE PROTEÇÃO CONTRA DESCARGAS ATMOSFERICAS</v>
      </c>
      <c r="C49" s="218">
        <f>VLOOKUP(A49,RESUMO!$A$7:$H$28,8,0)</f>
        <v>23960.133246000001</v>
      </c>
      <c r="D49" s="109"/>
      <c r="E49" s="109"/>
      <c r="F49" s="109"/>
      <c r="G49" s="109"/>
      <c r="H49" s="109"/>
      <c r="I49" s="109"/>
      <c r="J49" s="109">
        <v>0.2</v>
      </c>
      <c r="K49" s="109">
        <v>0.8</v>
      </c>
      <c r="L49" s="110"/>
      <c r="M49" s="110"/>
    </row>
    <row r="50" spans="1:13" ht="14.25" customHeight="1">
      <c r="A50" s="217"/>
      <c r="B50" s="217"/>
      <c r="C50" s="218"/>
      <c r="D50" s="111"/>
      <c r="E50" s="111"/>
      <c r="F50" s="112"/>
      <c r="G50" s="112"/>
      <c r="H50" s="112"/>
      <c r="I50" s="112"/>
      <c r="J50" s="111">
        <f>$C$49*J49</f>
        <v>4792.0266492000001</v>
      </c>
      <c r="K50" s="111">
        <f>$C$49*K49</f>
        <v>19168.1065968</v>
      </c>
      <c r="L50" s="113"/>
      <c r="M50" s="114"/>
    </row>
    <row r="51" spans="1:13" ht="15" customHeight="1">
      <c r="A51" s="217" t="s">
        <v>33</v>
      </c>
      <c r="B51" s="217" t="str">
        <f>VLOOKUP(A51,SINTÉTICA!A:I,5,0)</f>
        <v>DRENAGEM</v>
      </c>
      <c r="C51" s="218">
        <f>VLOOKUP(A51,RESUMO!$A$7:$H$28,8,0)</f>
        <v>88760.869667999999</v>
      </c>
      <c r="D51" s="109"/>
      <c r="E51" s="109"/>
      <c r="F51" s="109"/>
      <c r="G51" s="109"/>
      <c r="H51" s="109">
        <v>0.15</v>
      </c>
      <c r="I51" s="109">
        <v>0.3</v>
      </c>
      <c r="J51" s="109">
        <v>0.5</v>
      </c>
      <c r="K51" s="109">
        <v>0.05</v>
      </c>
      <c r="L51" s="110"/>
      <c r="M51" s="110"/>
    </row>
    <row r="52" spans="1:13" ht="14.25" customHeight="1">
      <c r="A52" s="217"/>
      <c r="B52" s="217"/>
      <c r="C52" s="218"/>
      <c r="D52" s="111"/>
      <c r="E52" s="111"/>
      <c r="F52" s="112"/>
      <c r="G52" s="112"/>
      <c r="H52" s="111">
        <f>$C$51*H51</f>
        <v>13314.1304502</v>
      </c>
      <c r="I52" s="111">
        <f>$C$51*I51</f>
        <v>26628.260900400001</v>
      </c>
      <c r="J52" s="111">
        <f>$C$51*J51</f>
        <v>44380.434834</v>
      </c>
      <c r="K52" s="111">
        <f>$C$51*K51</f>
        <v>4438.0434833999998</v>
      </c>
      <c r="L52" s="113"/>
      <c r="M52" s="114"/>
    </row>
    <row r="53" spans="1:13" ht="15.75">
      <c r="A53" s="216"/>
      <c r="B53" s="117" t="s">
        <v>1896</v>
      </c>
      <c r="C53" s="118">
        <f>C9+C11+C13+C15+C17+C19+C21+C23+C25+C29+C31+C33+C35+C37+C39+C45+C47</f>
        <v>3533741.0573760001</v>
      </c>
      <c r="D53" s="118">
        <f>D10+D12+D14+D16+D18+D20+D22+D24+D26+D30+D32+D34+D36+D38+D40+D46+D48</f>
        <v>219271.08393108484</v>
      </c>
      <c r="E53" s="118">
        <f t="shared" ref="D53:K53" si="7">E10+E12+E14+E16+E18+E20+E22+E24+E26+E30+E32+E34+E36+E38+E40+E46+E48</f>
        <v>137542.94916878792</v>
      </c>
      <c r="F53" s="118">
        <f t="shared" si="7"/>
        <v>250437.19229392079</v>
      </c>
      <c r="G53" s="118">
        <f t="shared" si="7"/>
        <v>361483.27186825027</v>
      </c>
      <c r="H53" s="118">
        <f t="shared" si="7"/>
        <v>688785.04372840386</v>
      </c>
      <c r="I53" s="118">
        <f t="shared" si="7"/>
        <v>1028998.5918308044</v>
      </c>
      <c r="J53" s="118">
        <f t="shared" si="7"/>
        <v>697155.19966829813</v>
      </c>
      <c r="K53" s="118">
        <f t="shared" si="7"/>
        <v>150067.72338729788</v>
      </c>
      <c r="L53" s="110"/>
      <c r="M53" s="110"/>
    </row>
    <row r="54" spans="1:13" ht="15.75">
      <c r="A54" s="216"/>
      <c r="B54" s="119" t="s">
        <v>1897</v>
      </c>
      <c r="C54" s="120"/>
      <c r="D54" s="121">
        <f t="shared" ref="D54:K54" si="8">D53/$C$53</f>
        <v>6.2050693690019795E-2</v>
      </c>
      <c r="E54" s="121">
        <f t="shared" si="8"/>
        <v>3.892275832766344E-2</v>
      </c>
      <c r="F54" s="121">
        <f t="shared" si="8"/>
        <v>7.0870272673540027E-2</v>
      </c>
      <c r="G54" s="121">
        <f t="shared" si="8"/>
        <v>0.1022947822149345</v>
      </c>
      <c r="H54" s="121">
        <f t="shared" si="8"/>
        <v>0.19491667118356013</v>
      </c>
      <c r="I54" s="121">
        <f t="shared" si="8"/>
        <v>0.29119241481572883</v>
      </c>
      <c r="J54" s="121">
        <f t="shared" si="8"/>
        <v>0.19728530991627743</v>
      </c>
      <c r="K54" s="121">
        <f t="shared" si="8"/>
        <v>4.246709675403651E-2</v>
      </c>
      <c r="L54" s="113"/>
      <c r="M54" s="114"/>
    </row>
    <row r="55" spans="1:13" ht="15.75">
      <c r="A55" s="216"/>
      <c r="B55" s="117" t="s">
        <v>1898</v>
      </c>
      <c r="C55" s="118"/>
      <c r="D55" s="118">
        <f>D53</f>
        <v>219271.08393108484</v>
      </c>
      <c r="E55" s="118">
        <f t="shared" ref="E55:K55" si="9">D55+E53</f>
        <v>356814.03309987276</v>
      </c>
      <c r="F55" s="118">
        <f t="shared" si="9"/>
        <v>607251.22539379355</v>
      </c>
      <c r="G55" s="118">
        <f t="shared" si="9"/>
        <v>968734.49726204388</v>
      </c>
      <c r="H55" s="118">
        <f t="shared" si="9"/>
        <v>1657519.5409904476</v>
      </c>
      <c r="I55" s="118">
        <f t="shared" si="9"/>
        <v>2686518.1328212521</v>
      </c>
      <c r="J55" s="118">
        <f t="shared" si="9"/>
        <v>3383673.3324895501</v>
      </c>
      <c r="K55" s="118">
        <f>J55+K53</f>
        <v>3533741.0558768478</v>
      </c>
      <c r="L55" s="110"/>
      <c r="M55" s="110"/>
    </row>
    <row r="56" spans="1:13" ht="15.75">
      <c r="A56" s="216"/>
      <c r="B56" s="119" t="s">
        <v>1899</v>
      </c>
      <c r="C56" s="122"/>
      <c r="D56" s="121">
        <f>D54</f>
        <v>6.2050693690019795E-2</v>
      </c>
      <c r="E56" s="123">
        <f>E54+D56</f>
        <v>0.10097345201768324</v>
      </c>
      <c r="F56" s="123">
        <f t="shared" ref="E56:K56" si="10">F54+E56</f>
        <v>0.17184372469122328</v>
      </c>
      <c r="G56" s="123">
        <f t="shared" si="10"/>
        <v>0.27413850690615776</v>
      </c>
      <c r="H56" s="123">
        <f t="shared" si="10"/>
        <v>0.46905517808971786</v>
      </c>
      <c r="I56" s="123">
        <f t="shared" si="10"/>
        <v>0.76024759290544663</v>
      </c>
      <c r="J56" s="123">
        <f t="shared" si="10"/>
        <v>0.9575329028217241</v>
      </c>
      <c r="K56" s="123">
        <f>K54+J56</f>
        <v>0.99999999957576058</v>
      </c>
      <c r="L56" s="113"/>
      <c r="M56" s="110"/>
    </row>
    <row r="57" spans="1:13">
      <c r="M57" s="110"/>
    </row>
    <row r="58" spans="1:13">
      <c r="M58" s="114"/>
    </row>
    <row r="59" spans="1:13">
      <c r="M59" s="110"/>
    </row>
    <row r="60" spans="1:13">
      <c r="K60" s="245"/>
      <c r="M60" s="114"/>
    </row>
    <row r="61" spans="1:13">
      <c r="K61" s="245"/>
      <c r="M61" s="110"/>
    </row>
    <row r="62" spans="1:13">
      <c r="M62" s="114"/>
    </row>
    <row r="63" spans="1:13">
      <c r="M63" s="110"/>
    </row>
    <row r="64" spans="1:13">
      <c r="M64" s="114"/>
    </row>
    <row r="65" spans="13:13">
      <c r="M65" s="110"/>
    </row>
    <row r="66" spans="13:13">
      <c r="M66" s="114"/>
    </row>
    <row r="67" spans="13:13">
      <c r="M67" s="110"/>
    </row>
    <row r="68" spans="13:13">
      <c r="M68" s="114"/>
    </row>
    <row r="69" spans="13:13">
      <c r="M69" s="110"/>
    </row>
    <row r="70" spans="13:13">
      <c r="M70" s="114"/>
    </row>
    <row r="71" spans="13:13">
      <c r="M71" s="110"/>
    </row>
  </sheetData>
  <mergeCells count="77">
    <mergeCell ref="B1:K1"/>
    <mergeCell ref="B2:K2"/>
    <mergeCell ref="B3:K3"/>
    <mergeCell ref="B4:K4"/>
    <mergeCell ref="B5:I5"/>
    <mergeCell ref="A6:A8"/>
    <mergeCell ref="B6:B8"/>
    <mergeCell ref="C6:C8"/>
    <mergeCell ref="D6:K6"/>
    <mergeCell ref="D7:K7"/>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53:A56"/>
    <mergeCell ref="A49:A50"/>
    <mergeCell ref="B49:B50"/>
    <mergeCell ref="C49:C50"/>
    <mergeCell ref="A51:A52"/>
    <mergeCell ref="B51:B52"/>
    <mergeCell ref="C51:C52"/>
  </mergeCells>
  <conditionalFormatting sqref="D57:E57 K57 I57 E56:K56 I59:I1048576 K59:K1048576 D59:E1048576 D58:K58">
    <cfRule type="cellIs" dxfId="248" priority="2" operator="equal">
      <formula>0</formula>
    </cfRule>
  </conditionalFormatting>
  <conditionalFormatting sqref="J35">
    <cfRule type="cellIs" dxfId="247" priority="3" operator="greaterThan">
      <formula>0</formula>
    </cfRule>
  </conditionalFormatting>
  <conditionalFormatting sqref="J57 J59:J1048576">
    <cfRule type="cellIs" dxfId="246" priority="4" operator="equal">
      <formula>0</formula>
    </cfRule>
  </conditionalFormatting>
  <conditionalFormatting sqref="G16 G20 G22 G26 G12:K12">
    <cfRule type="cellIs" dxfId="245" priority="5" operator="equal">
      <formula>0</formula>
    </cfRule>
  </conditionalFormatting>
  <conditionalFormatting sqref="G37">
    <cfRule type="cellIs" dxfId="244" priority="6" operator="equal">
      <formula>0</formula>
    </cfRule>
  </conditionalFormatting>
  <conditionalFormatting sqref="G37">
    <cfRule type="cellIs" dxfId="243" priority="7" operator="greaterThan">
      <formula>0</formula>
    </cfRule>
  </conditionalFormatting>
  <conditionalFormatting sqref="H57 F57 F59:F1048576 H59:H1048576">
    <cfRule type="cellIs" dxfId="242" priority="8" operator="equal">
      <formula>0</formula>
    </cfRule>
  </conditionalFormatting>
  <conditionalFormatting sqref="G57 G59:G1048576">
    <cfRule type="cellIs" dxfId="241" priority="9" operator="equal">
      <formula>0</formula>
    </cfRule>
  </conditionalFormatting>
  <conditionalFormatting sqref="H21">
    <cfRule type="cellIs" dxfId="240" priority="10" operator="greaterThan">
      <formula>0</formula>
    </cfRule>
  </conditionalFormatting>
  <conditionalFormatting sqref="H37">
    <cfRule type="cellIs" dxfId="239" priority="11" operator="equal">
      <formula>0</formula>
    </cfRule>
  </conditionalFormatting>
  <conditionalFormatting sqref="H37">
    <cfRule type="cellIs" dxfId="238" priority="12" operator="greaterThan">
      <formula>0</formula>
    </cfRule>
  </conditionalFormatting>
  <conditionalFormatting sqref="G21">
    <cfRule type="cellIs" dxfId="237" priority="13" operator="equal">
      <formula>0</formula>
    </cfRule>
  </conditionalFormatting>
  <conditionalFormatting sqref="G21">
    <cfRule type="cellIs" dxfId="236" priority="14" operator="greaterThan">
      <formula>0</formula>
    </cfRule>
  </conditionalFormatting>
  <conditionalFormatting sqref="I15">
    <cfRule type="cellIs" dxfId="235" priority="15" operator="equal">
      <formula>0</formula>
    </cfRule>
  </conditionalFormatting>
  <conditionalFormatting sqref="I15">
    <cfRule type="cellIs" dxfId="234" priority="16" operator="greaterThan">
      <formula>0</formula>
    </cfRule>
  </conditionalFormatting>
  <conditionalFormatting sqref="I16">
    <cfRule type="cellIs" dxfId="233" priority="17" operator="equal">
      <formula>0</formula>
    </cfRule>
  </conditionalFormatting>
  <conditionalFormatting sqref="D7">
    <cfRule type="cellIs" dxfId="232" priority="18" operator="equal">
      <formula>0</formula>
    </cfRule>
  </conditionalFormatting>
  <conditionalFormatting sqref="D9:F9 D13:K13 G14:G15">
    <cfRule type="cellIs" dxfId="231" priority="19" operator="equal">
      <formula>0</formula>
    </cfRule>
  </conditionalFormatting>
  <conditionalFormatting sqref="D9:F9 D13:K13 G14:G15">
    <cfRule type="cellIs" dxfId="230" priority="20" operator="greaterThan">
      <formula>0</formula>
    </cfRule>
  </conditionalFormatting>
  <conditionalFormatting sqref="D12:F12 D20:F20 D24:F24 D26:F26 D32:F32 K32 K24 K22 K20 D22:F22 D18:E18 I18:K18 H14:K14 D16:F16 D14:F14">
    <cfRule type="cellIs" dxfId="229" priority="21" operator="equal">
      <formula>0</formula>
    </cfRule>
  </conditionalFormatting>
  <conditionalFormatting sqref="D30:E30 K30">
    <cfRule type="cellIs" dxfId="228" priority="22" operator="equal">
      <formula>0</formula>
    </cfRule>
  </conditionalFormatting>
  <conditionalFormatting sqref="D34:F34 D36:F36 D44:K44">
    <cfRule type="cellIs" dxfId="227" priority="23" operator="equal">
      <formula>0</formula>
    </cfRule>
  </conditionalFormatting>
  <conditionalFormatting sqref="I30">
    <cfRule type="cellIs" dxfId="226" priority="24" operator="equal">
      <formula>0</formula>
    </cfRule>
  </conditionalFormatting>
  <conditionalFormatting sqref="I36">
    <cfRule type="cellIs" dxfId="225" priority="25" operator="equal">
      <formula>0</formula>
    </cfRule>
  </conditionalFormatting>
  <conditionalFormatting sqref="D17:E17 K17 I17">
    <cfRule type="cellIs" dxfId="224" priority="26" operator="equal">
      <formula>0</formula>
    </cfRule>
  </conditionalFormatting>
  <conditionalFormatting sqref="D17:E17 K17 I17">
    <cfRule type="cellIs" dxfId="223" priority="27" operator="greaterThan">
      <formula>0</formula>
    </cfRule>
  </conditionalFormatting>
  <conditionalFormatting sqref="K15 D15:F15">
    <cfRule type="cellIs" dxfId="222" priority="28" operator="equal">
      <formula>0</formula>
    </cfRule>
  </conditionalFormatting>
  <conditionalFormatting sqref="K15 D15:F15">
    <cfRule type="cellIs" dxfId="221" priority="29" operator="greaterThan">
      <formula>0</formula>
    </cfRule>
  </conditionalFormatting>
  <conditionalFormatting sqref="K19 D19:F19">
    <cfRule type="cellIs" dxfId="220" priority="30" operator="equal">
      <formula>0</formula>
    </cfRule>
  </conditionalFormatting>
  <conditionalFormatting sqref="K19 D19:F19">
    <cfRule type="cellIs" dxfId="219" priority="31" operator="greaterThan">
      <formula>0</formula>
    </cfRule>
  </conditionalFormatting>
  <conditionalFormatting sqref="D21:F21 K21 I21">
    <cfRule type="cellIs" dxfId="218" priority="32" operator="equal">
      <formula>0</formula>
    </cfRule>
  </conditionalFormatting>
  <conditionalFormatting sqref="D21:F21 K21 I21">
    <cfRule type="cellIs" dxfId="217" priority="33" operator="greaterThan">
      <formula>0</formula>
    </cfRule>
  </conditionalFormatting>
  <conditionalFormatting sqref="D23:F23 K23">
    <cfRule type="cellIs" dxfId="216" priority="34" operator="equal">
      <formula>0</formula>
    </cfRule>
  </conditionalFormatting>
  <conditionalFormatting sqref="D23:F23 K23">
    <cfRule type="cellIs" dxfId="215" priority="35" operator="greaterThan">
      <formula>0</formula>
    </cfRule>
  </conditionalFormatting>
  <conditionalFormatting sqref="D25:F25">
    <cfRule type="cellIs" dxfId="214" priority="36" operator="equal">
      <formula>0</formula>
    </cfRule>
  </conditionalFormatting>
  <conditionalFormatting sqref="D25:F25">
    <cfRule type="cellIs" dxfId="213" priority="37" operator="greaterThan">
      <formula>0</formula>
    </cfRule>
  </conditionalFormatting>
  <conditionalFormatting sqref="D29:E29 K29 I29">
    <cfRule type="cellIs" dxfId="212" priority="38" operator="equal">
      <formula>0</formula>
    </cfRule>
  </conditionalFormatting>
  <conditionalFormatting sqref="D29:E29 K29 I29">
    <cfRule type="cellIs" dxfId="211" priority="39" operator="greaterThan">
      <formula>0</formula>
    </cfRule>
  </conditionalFormatting>
  <conditionalFormatting sqref="D31:F31 K31">
    <cfRule type="cellIs" dxfId="210" priority="40" operator="equal">
      <formula>0</formula>
    </cfRule>
  </conditionalFormatting>
  <conditionalFormatting sqref="D31:F31 K31">
    <cfRule type="cellIs" dxfId="209" priority="41" operator="greaterThan">
      <formula>0</formula>
    </cfRule>
  </conditionalFormatting>
  <conditionalFormatting sqref="D33:F33 I33">
    <cfRule type="cellIs" dxfId="208" priority="42" operator="equal">
      <formula>0</formula>
    </cfRule>
  </conditionalFormatting>
  <conditionalFormatting sqref="D33:F33 I33">
    <cfRule type="cellIs" dxfId="207" priority="43" operator="greaterThan">
      <formula>0</formula>
    </cfRule>
  </conditionalFormatting>
  <conditionalFormatting sqref="D35:F35 I35">
    <cfRule type="cellIs" dxfId="206" priority="44" operator="equal">
      <formula>0</formula>
    </cfRule>
  </conditionalFormatting>
  <conditionalFormatting sqref="D35:F35 I35">
    <cfRule type="cellIs" dxfId="205" priority="45" operator="greaterThan">
      <formula>0</formula>
    </cfRule>
  </conditionalFormatting>
  <conditionalFormatting sqref="D43:K43">
    <cfRule type="cellIs" dxfId="204" priority="46" operator="equal">
      <formula>0</formula>
    </cfRule>
  </conditionalFormatting>
  <conditionalFormatting sqref="D43:K43">
    <cfRule type="cellIs" dxfId="203" priority="47" operator="greaterThan">
      <formula>0</formula>
    </cfRule>
  </conditionalFormatting>
  <conditionalFormatting sqref="D38:F38">
    <cfRule type="cellIs" dxfId="202" priority="48" operator="equal">
      <formula>0</formula>
    </cfRule>
  </conditionalFormatting>
  <conditionalFormatting sqref="I38">
    <cfRule type="cellIs" dxfId="201" priority="49" operator="equal">
      <formula>0</formula>
    </cfRule>
  </conditionalFormatting>
  <conditionalFormatting sqref="D37:F37 I37">
    <cfRule type="cellIs" dxfId="200" priority="50" operator="equal">
      <formula>0</formula>
    </cfRule>
  </conditionalFormatting>
  <conditionalFormatting sqref="D37:F37 I37">
    <cfRule type="cellIs" dxfId="199" priority="51" operator="greaterThan">
      <formula>0</formula>
    </cfRule>
  </conditionalFormatting>
  <conditionalFormatting sqref="J20">
    <cfRule type="cellIs" dxfId="198" priority="52" operator="equal">
      <formula>0</formula>
    </cfRule>
  </conditionalFormatting>
  <conditionalFormatting sqref="J30">
    <cfRule type="cellIs" dxfId="197" priority="53" operator="equal">
      <formula>0</formula>
    </cfRule>
  </conditionalFormatting>
  <conditionalFormatting sqref="J36 I34">
    <cfRule type="cellIs" dxfId="196" priority="54" operator="equal">
      <formula>0</formula>
    </cfRule>
  </conditionalFormatting>
  <conditionalFormatting sqref="J17">
    <cfRule type="cellIs" dxfId="195" priority="55" operator="equal">
      <formula>0</formula>
    </cfRule>
  </conditionalFormatting>
  <conditionalFormatting sqref="J17">
    <cfRule type="cellIs" dxfId="194" priority="56" operator="greaterThan">
      <formula>0</formula>
    </cfRule>
  </conditionalFormatting>
  <conditionalFormatting sqref="J19">
    <cfRule type="cellIs" dxfId="193" priority="57" operator="equal">
      <formula>0</formula>
    </cfRule>
  </conditionalFormatting>
  <conditionalFormatting sqref="J19">
    <cfRule type="cellIs" dxfId="192" priority="58" operator="greaterThan">
      <formula>0</formula>
    </cfRule>
  </conditionalFormatting>
  <conditionalFormatting sqref="J21">
    <cfRule type="cellIs" dxfId="191" priority="59" operator="equal">
      <formula>0</formula>
    </cfRule>
  </conditionalFormatting>
  <conditionalFormatting sqref="J21">
    <cfRule type="cellIs" dxfId="190" priority="60" operator="greaterThan">
      <formula>0</formula>
    </cfRule>
  </conditionalFormatting>
  <conditionalFormatting sqref="J23">
    <cfRule type="cellIs" dxfId="189" priority="61" operator="equal">
      <formula>0</formula>
    </cfRule>
  </conditionalFormatting>
  <conditionalFormatting sqref="J23">
    <cfRule type="cellIs" dxfId="188" priority="62" operator="greaterThan">
      <formula>0</formula>
    </cfRule>
  </conditionalFormatting>
  <conditionalFormatting sqref="J29">
    <cfRule type="cellIs" dxfId="187" priority="63" operator="equal">
      <formula>0</formula>
    </cfRule>
  </conditionalFormatting>
  <conditionalFormatting sqref="J29">
    <cfRule type="cellIs" dxfId="186" priority="64" operator="greaterThan">
      <formula>0</formula>
    </cfRule>
  </conditionalFormatting>
  <conditionalFormatting sqref="J35">
    <cfRule type="cellIs" dxfId="185" priority="65" operator="equal">
      <formula>0</formula>
    </cfRule>
  </conditionalFormatting>
  <conditionalFormatting sqref="G9 D11:K11">
    <cfRule type="cellIs" dxfId="184" priority="66" operator="equal">
      <formula>0</formula>
    </cfRule>
  </conditionalFormatting>
  <conditionalFormatting sqref="G9 D11:K11">
    <cfRule type="cellIs" dxfId="183" priority="67" operator="greaterThan">
      <formula>0</formula>
    </cfRule>
  </conditionalFormatting>
  <conditionalFormatting sqref="G34 G36">
    <cfRule type="cellIs" dxfId="182" priority="68" operator="equal">
      <formula>0</formula>
    </cfRule>
  </conditionalFormatting>
  <conditionalFormatting sqref="G19">
    <cfRule type="cellIs" dxfId="181" priority="69" operator="equal">
      <formula>0</formula>
    </cfRule>
  </conditionalFormatting>
  <conditionalFormatting sqref="G19">
    <cfRule type="cellIs" dxfId="180" priority="70" operator="greaterThan">
      <formula>0</formula>
    </cfRule>
  </conditionalFormatting>
  <conditionalFormatting sqref="G23">
    <cfRule type="cellIs" dxfId="179" priority="71" operator="equal">
      <formula>0</formula>
    </cfRule>
  </conditionalFormatting>
  <conditionalFormatting sqref="G23">
    <cfRule type="cellIs" dxfId="178" priority="72" operator="greaterThan">
      <formula>0</formula>
    </cfRule>
  </conditionalFormatting>
  <conditionalFormatting sqref="G25">
    <cfRule type="cellIs" dxfId="177" priority="73" operator="equal">
      <formula>0</formula>
    </cfRule>
  </conditionalFormatting>
  <conditionalFormatting sqref="G25">
    <cfRule type="cellIs" dxfId="176" priority="74" operator="greaterThan">
      <formula>0</formula>
    </cfRule>
  </conditionalFormatting>
  <conditionalFormatting sqref="G31">
    <cfRule type="cellIs" dxfId="175" priority="75" operator="equal">
      <formula>0</formula>
    </cfRule>
  </conditionalFormatting>
  <conditionalFormatting sqref="G31">
    <cfRule type="cellIs" dxfId="174" priority="76" operator="greaterThan">
      <formula>0</formula>
    </cfRule>
  </conditionalFormatting>
  <conditionalFormatting sqref="G33">
    <cfRule type="cellIs" dxfId="173" priority="77" operator="equal">
      <formula>0</formula>
    </cfRule>
  </conditionalFormatting>
  <conditionalFormatting sqref="G33">
    <cfRule type="cellIs" dxfId="172" priority="78" operator="greaterThan">
      <formula>0</formula>
    </cfRule>
  </conditionalFormatting>
  <conditionalFormatting sqref="G35">
    <cfRule type="cellIs" dxfId="171" priority="79" operator="equal">
      <formula>0</formula>
    </cfRule>
  </conditionalFormatting>
  <conditionalFormatting sqref="G35">
    <cfRule type="cellIs" dxfId="170" priority="80" operator="greaterThan">
      <formula>0</formula>
    </cfRule>
  </conditionalFormatting>
  <conditionalFormatting sqref="G38">
    <cfRule type="cellIs" dxfId="169" priority="81" operator="equal">
      <formula>0</formula>
    </cfRule>
  </conditionalFormatting>
  <conditionalFormatting sqref="H9">
    <cfRule type="cellIs" dxfId="168" priority="82" operator="equal">
      <formula>0</formula>
    </cfRule>
  </conditionalFormatting>
  <conditionalFormatting sqref="H9">
    <cfRule type="cellIs" dxfId="167" priority="83" operator="greaterThan">
      <formula>0</formula>
    </cfRule>
  </conditionalFormatting>
  <conditionalFormatting sqref="G32 H26:K26">
    <cfRule type="cellIs" dxfId="166" priority="84" operator="equal">
      <formula>0</formula>
    </cfRule>
  </conditionalFormatting>
  <conditionalFormatting sqref="H34 H36">
    <cfRule type="cellIs" dxfId="165" priority="85" operator="equal">
      <formula>0</formula>
    </cfRule>
  </conditionalFormatting>
  <conditionalFormatting sqref="H21">
    <cfRule type="cellIs" dxfId="164" priority="86" operator="equal">
      <formula>0</formula>
    </cfRule>
  </conditionalFormatting>
  <conditionalFormatting sqref="H25:K25">
    <cfRule type="cellIs" dxfId="163" priority="87" operator="equal">
      <formula>0</formula>
    </cfRule>
  </conditionalFormatting>
  <conditionalFormatting sqref="H25:K25">
    <cfRule type="cellIs" dxfId="162" priority="88" operator="greaterThan">
      <formula>0</formula>
    </cfRule>
  </conditionalFormatting>
  <conditionalFormatting sqref="H33">
    <cfRule type="cellIs" dxfId="161" priority="89" operator="equal">
      <formula>0</formula>
    </cfRule>
  </conditionalFormatting>
  <conditionalFormatting sqref="H33">
    <cfRule type="cellIs" dxfId="160" priority="90" operator="greaterThan">
      <formula>0</formula>
    </cfRule>
  </conditionalFormatting>
  <conditionalFormatting sqref="H35">
    <cfRule type="cellIs" dxfId="159" priority="91" operator="equal">
      <formula>0</formula>
    </cfRule>
  </conditionalFormatting>
  <conditionalFormatting sqref="H35">
    <cfRule type="cellIs" dxfId="158" priority="92" operator="greaterThan">
      <formula>0</formula>
    </cfRule>
  </conditionalFormatting>
  <conditionalFormatting sqref="H38">
    <cfRule type="cellIs" dxfId="157" priority="93" operator="equal">
      <formula>0</formula>
    </cfRule>
  </conditionalFormatting>
  <conditionalFormatting sqref="H23:I23">
    <cfRule type="cellIs" dxfId="156" priority="94" operator="equal">
      <formula>0</formula>
    </cfRule>
  </conditionalFormatting>
  <conditionalFormatting sqref="H23:I23">
    <cfRule type="cellIs" dxfId="155" priority="95" operator="greaterThan">
      <formula>0</formula>
    </cfRule>
  </conditionalFormatting>
  <conditionalFormatting sqref="H15:H18">
    <cfRule type="cellIs" dxfId="154" priority="96" operator="equal">
      <formula>0</formula>
    </cfRule>
  </conditionalFormatting>
  <conditionalFormatting sqref="H15:H18">
    <cfRule type="cellIs" dxfId="153" priority="97" operator="greaterThan">
      <formula>0</formula>
    </cfRule>
  </conditionalFormatting>
  <conditionalFormatting sqref="J15">
    <cfRule type="cellIs" dxfId="152" priority="98" operator="equal">
      <formula>0</formula>
    </cfRule>
  </conditionalFormatting>
  <conditionalFormatting sqref="J15">
    <cfRule type="cellIs" dxfId="151" priority="99" operator="greaterThan">
      <formula>0</formula>
    </cfRule>
  </conditionalFormatting>
  <conditionalFormatting sqref="J16">
    <cfRule type="cellIs" dxfId="150" priority="100" operator="equal">
      <formula>0</formula>
    </cfRule>
  </conditionalFormatting>
  <conditionalFormatting sqref="K16">
    <cfRule type="cellIs" dxfId="149" priority="101" operator="equal">
      <formula>0</formula>
    </cfRule>
  </conditionalFormatting>
  <conditionalFormatting sqref="D39:K39">
    <cfRule type="cellIs" dxfId="148" priority="102" operator="equal">
      <formula>0</formula>
    </cfRule>
  </conditionalFormatting>
  <conditionalFormatting sqref="D39:K39">
    <cfRule type="cellIs" dxfId="147" priority="103" operator="greaterThan">
      <formula>0</formula>
    </cfRule>
  </conditionalFormatting>
  <conditionalFormatting sqref="D40:K40">
    <cfRule type="cellIs" dxfId="146" priority="104" operator="equal">
      <formula>0</formula>
    </cfRule>
  </conditionalFormatting>
  <conditionalFormatting sqref="D28:F28">
    <cfRule type="cellIs" dxfId="145" priority="105" operator="equal">
      <formula>0</formula>
    </cfRule>
  </conditionalFormatting>
  <conditionalFormatting sqref="D27:F27 K27 I27">
    <cfRule type="cellIs" dxfId="144" priority="106" operator="equal">
      <formula>0</formula>
    </cfRule>
  </conditionalFormatting>
  <conditionalFormatting sqref="D27:F27 K27 I27">
    <cfRule type="cellIs" dxfId="143" priority="107" operator="greaterThan">
      <formula>0</formula>
    </cfRule>
  </conditionalFormatting>
  <conditionalFormatting sqref="J27">
    <cfRule type="cellIs" dxfId="142" priority="108" operator="equal">
      <formula>0</formula>
    </cfRule>
  </conditionalFormatting>
  <conditionalFormatting sqref="J27">
    <cfRule type="cellIs" dxfId="141" priority="109" operator="greaterThan">
      <formula>0</formula>
    </cfRule>
  </conditionalFormatting>
  <conditionalFormatting sqref="G28">
    <cfRule type="cellIs" dxfId="140" priority="110" operator="equal">
      <formula>0</formula>
    </cfRule>
  </conditionalFormatting>
  <conditionalFormatting sqref="G27">
    <cfRule type="cellIs" dxfId="139" priority="111" operator="equal">
      <formula>0</formula>
    </cfRule>
  </conditionalFormatting>
  <conditionalFormatting sqref="G27">
    <cfRule type="cellIs" dxfId="138" priority="112" operator="greaterThan">
      <formula>0</formula>
    </cfRule>
  </conditionalFormatting>
  <conditionalFormatting sqref="E42:F42 K42">
    <cfRule type="cellIs" dxfId="137" priority="113" operator="equal">
      <formula>0</formula>
    </cfRule>
  </conditionalFormatting>
  <conditionalFormatting sqref="I42">
    <cfRule type="cellIs" dxfId="136" priority="114" operator="equal">
      <formula>0</formula>
    </cfRule>
  </conditionalFormatting>
  <conditionalFormatting sqref="E41:F41 K41 I41">
    <cfRule type="cellIs" dxfId="135" priority="115" operator="equal">
      <formula>0</formula>
    </cfRule>
  </conditionalFormatting>
  <conditionalFormatting sqref="E41:F41 K41 I41">
    <cfRule type="cellIs" dxfId="134" priority="116" operator="greaterThan">
      <formula>0</formula>
    </cfRule>
  </conditionalFormatting>
  <conditionalFormatting sqref="J42">
    <cfRule type="cellIs" dxfId="133" priority="117" operator="equal">
      <formula>0</formula>
    </cfRule>
  </conditionalFormatting>
  <conditionalFormatting sqref="J41">
    <cfRule type="cellIs" dxfId="132" priority="118" operator="equal">
      <formula>0</formula>
    </cfRule>
  </conditionalFormatting>
  <conditionalFormatting sqref="J41">
    <cfRule type="cellIs" dxfId="131" priority="119" operator="greaterThan">
      <formula>0</formula>
    </cfRule>
  </conditionalFormatting>
  <conditionalFormatting sqref="G42">
    <cfRule type="cellIs" dxfId="130" priority="120" operator="equal">
      <formula>0</formula>
    </cfRule>
  </conditionalFormatting>
  <conditionalFormatting sqref="G41">
    <cfRule type="cellIs" dxfId="129" priority="121" operator="equal">
      <formula>0</formula>
    </cfRule>
  </conditionalFormatting>
  <conditionalFormatting sqref="G41">
    <cfRule type="cellIs" dxfId="128" priority="122" operator="greaterThan">
      <formula>0</formula>
    </cfRule>
  </conditionalFormatting>
  <conditionalFormatting sqref="H42">
    <cfRule type="cellIs" dxfId="127" priority="123" operator="equal">
      <formula>0</formula>
    </cfRule>
  </conditionalFormatting>
  <conditionalFormatting sqref="H41">
    <cfRule type="cellIs" dxfId="126" priority="124" operator="equal">
      <formula>0</formula>
    </cfRule>
  </conditionalFormatting>
  <conditionalFormatting sqref="H41">
    <cfRule type="cellIs" dxfId="125" priority="125" operator="greaterThan">
      <formula>0</formula>
    </cfRule>
  </conditionalFormatting>
  <conditionalFormatting sqref="G45">
    <cfRule type="cellIs" dxfId="124" priority="126" operator="equal">
      <formula>0</formula>
    </cfRule>
  </conditionalFormatting>
  <conditionalFormatting sqref="G45">
    <cfRule type="cellIs" dxfId="123" priority="127" operator="greaterThan">
      <formula>0</formula>
    </cfRule>
  </conditionalFormatting>
  <conditionalFormatting sqref="H45">
    <cfRule type="cellIs" dxfId="122" priority="128" operator="equal">
      <formula>0</formula>
    </cfRule>
  </conditionalFormatting>
  <conditionalFormatting sqref="H45">
    <cfRule type="cellIs" dxfId="121" priority="129" operator="greaterThan">
      <formula>0</formula>
    </cfRule>
  </conditionalFormatting>
  <conditionalFormatting sqref="D52:F52">
    <cfRule type="cellIs" dxfId="120" priority="130" operator="equal">
      <formula>0</formula>
    </cfRule>
  </conditionalFormatting>
  <conditionalFormatting sqref="D51:F51 K51 I51">
    <cfRule type="cellIs" dxfId="119" priority="131" operator="equal">
      <formula>0</formula>
    </cfRule>
  </conditionalFormatting>
  <conditionalFormatting sqref="D51:F51 K51 I51">
    <cfRule type="cellIs" dxfId="118" priority="132" operator="greaterThan">
      <formula>0</formula>
    </cfRule>
  </conditionalFormatting>
  <conditionalFormatting sqref="D46:F46 K46">
    <cfRule type="cellIs" dxfId="117" priority="133" operator="equal">
      <formula>0</formula>
    </cfRule>
  </conditionalFormatting>
  <conditionalFormatting sqref="I46:J46">
    <cfRule type="cellIs" dxfId="116" priority="134" operator="equal">
      <formula>0</formula>
    </cfRule>
  </conditionalFormatting>
  <conditionalFormatting sqref="D45:F45 K45 I45">
    <cfRule type="cellIs" dxfId="115" priority="135" operator="equal">
      <formula>0</formula>
    </cfRule>
  </conditionalFormatting>
  <conditionalFormatting sqref="D45:F45 K45 I45">
    <cfRule type="cellIs" dxfId="114" priority="136" operator="greaterThan">
      <formula>0</formula>
    </cfRule>
  </conditionalFormatting>
  <conditionalFormatting sqref="J51">
    <cfRule type="cellIs" dxfId="113" priority="137" operator="equal">
      <formula>0</formula>
    </cfRule>
  </conditionalFormatting>
  <conditionalFormatting sqref="J51">
    <cfRule type="cellIs" dxfId="112" priority="138" operator="greaterThan">
      <formula>0</formula>
    </cfRule>
  </conditionalFormatting>
  <conditionalFormatting sqref="J45">
    <cfRule type="cellIs" dxfId="111" priority="139" operator="equal">
      <formula>0</formula>
    </cfRule>
  </conditionalFormatting>
  <conditionalFormatting sqref="J45">
    <cfRule type="cellIs" dxfId="110" priority="140" operator="greaterThan">
      <formula>0</formula>
    </cfRule>
  </conditionalFormatting>
  <conditionalFormatting sqref="G52">
    <cfRule type="cellIs" dxfId="109" priority="141" operator="equal">
      <formula>0</formula>
    </cfRule>
  </conditionalFormatting>
  <conditionalFormatting sqref="G51">
    <cfRule type="cellIs" dxfId="108" priority="142" operator="equal">
      <formula>0</formula>
    </cfRule>
  </conditionalFormatting>
  <conditionalFormatting sqref="G51">
    <cfRule type="cellIs" dxfId="107" priority="143" operator="greaterThan">
      <formula>0</formula>
    </cfRule>
  </conditionalFormatting>
  <conditionalFormatting sqref="G46">
    <cfRule type="cellIs" dxfId="106" priority="144" operator="equal">
      <formula>0</formula>
    </cfRule>
  </conditionalFormatting>
  <conditionalFormatting sqref="H51">
    <cfRule type="cellIs" dxfId="105" priority="145" operator="equal">
      <formula>0</formula>
    </cfRule>
  </conditionalFormatting>
  <conditionalFormatting sqref="H51">
    <cfRule type="cellIs" dxfId="104" priority="146" operator="greaterThan">
      <formula>0</formula>
    </cfRule>
  </conditionalFormatting>
  <conditionalFormatting sqref="H46">
    <cfRule type="cellIs" dxfId="103" priority="147" operator="equal">
      <formula>0</formula>
    </cfRule>
  </conditionalFormatting>
  <conditionalFormatting sqref="D47:K47">
    <cfRule type="cellIs" dxfId="102" priority="148" operator="equal">
      <formula>0</formula>
    </cfRule>
  </conditionalFormatting>
  <conditionalFormatting sqref="D47:K47">
    <cfRule type="cellIs" dxfId="101" priority="149" operator="greaterThan">
      <formula>0</formula>
    </cfRule>
  </conditionalFormatting>
  <conditionalFormatting sqref="D48:K48">
    <cfRule type="cellIs" dxfId="100" priority="150" operator="equal">
      <formula>0</formula>
    </cfRule>
  </conditionalFormatting>
  <conditionalFormatting sqref="D50:F50">
    <cfRule type="cellIs" dxfId="99" priority="151" operator="equal">
      <formula>0</formula>
    </cfRule>
  </conditionalFormatting>
  <conditionalFormatting sqref="I50">
    <cfRule type="cellIs" dxfId="98" priority="152" operator="equal">
      <formula>0</formula>
    </cfRule>
  </conditionalFormatting>
  <conditionalFormatting sqref="D49:F49 I49">
    <cfRule type="cellIs" dxfId="97" priority="153" operator="equal">
      <formula>0</formula>
    </cfRule>
  </conditionalFormatting>
  <conditionalFormatting sqref="D49:F49 I49">
    <cfRule type="cellIs" dxfId="96" priority="154" operator="greaterThan">
      <formula>0</formula>
    </cfRule>
  </conditionalFormatting>
  <conditionalFormatting sqref="G50">
    <cfRule type="cellIs" dxfId="95" priority="155" operator="equal">
      <formula>0</formula>
    </cfRule>
  </conditionalFormatting>
  <conditionalFormatting sqref="G49">
    <cfRule type="cellIs" dxfId="94" priority="156" operator="equal">
      <formula>0</formula>
    </cfRule>
  </conditionalFormatting>
  <conditionalFormatting sqref="G49">
    <cfRule type="cellIs" dxfId="93" priority="157" operator="greaterThan">
      <formula>0</formula>
    </cfRule>
  </conditionalFormatting>
  <conditionalFormatting sqref="H50">
    <cfRule type="cellIs" dxfId="92" priority="158" operator="equal">
      <formula>0</formula>
    </cfRule>
  </conditionalFormatting>
  <conditionalFormatting sqref="H49">
    <cfRule type="cellIs" dxfId="91" priority="159" operator="equal">
      <formula>0</formula>
    </cfRule>
  </conditionalFormatting>
  <conditionalFormatting sqref="H49">
    <cfRule type="cellIs" dxfId="90" priority="160" operator="greaterThan">
      <formula>0</formula>
    </cfRule>
  </conditionalFormatting>
  <conditionalFormatting sqref="I9:K9">
    <cfRule type="cellIs" dxfId="89" priority="161" operator="equal">
      <formula>0</formula>
    </cfRule>
  </conditionalFormatting>
  <conditionalFormatting sqref="I9:K9">
    <cfRule type="cellIs" dxfId="88" priority="162" operator="greaterThan">
      <formula>0</formula>
    </cfRule>
  </conditionalFormatting>
  <conditionalFormatting sqref="F18:G18">
    <cfRule type="cellIs" dxfId="87" priority="163" operator="equal">
      <formula>0</formula>
    </cfRule>
  </conditionalFormatting>
  <conditionalFormatting sqref="F17:G17">
    <cfRule type="cellIs" dxfId="86" priority="164" operator="equal">
      <formula>0</formula>
    </cfRule>
  </conditionalFormatting>
  <conditionalFormatting sqref="F17:G17">
    <cfRule type="cellIs" dxfId="85" priority="165" operator="greaterThan">
      <formula>0</formula>
    </cfRule>
  </conditionalFormatting>
  <conditionalFormatting sqref="H20:I20">
    <cfRule type="cellIs" dxfId="84" priority="166" operator="equal">
      <formula>0</formula>
    </cfRule>
  </conditionalFormatting>
  <conditionalFormatting sqref="H19:I19">
    <cfRule type="cellIs" dxfId="83" priority="167" operator="equal">
      <formula>0</formula>
    </cfRule>
  </conditionalFormatting>
  <conditionalFormatting sqref="H19:I19">
    <cfRule type="cellIs" dxfId="82" priority="168" operator="greaterThan">
      <formula>0</formula>
    </cfRule>
  </conditionalFormatting>
  <conditionalFormatting sqref="F30:H30">
    <cfRule type="cellIs" dxfId="81" priority="169" operator="equal">
      <formula>0</formula>
    </cfRule>
  </conditionalFormatting>
  <conditionalFormatting sqref="F29:H29">
    <cfRule type="cellIs" dxfId="80" priority="170" operator="equal">
      <formula>0</formula>
    </cfRule>
  </conditionalFormatting>
  <conditionalFormatting sqref="F29:H29">
    <cfRule type="cellIs" dxfId="79" priority="171" operator="greaterThan">
      <formula>0</formula>
    </cfRule>
  </conditionalFormatting>
  <conditionalFormatting sqref="K36">
    <cfRule type="cellIs" dxfId="78" priority="172" operator="equal">
      <formula>0</formula>
    </cfRule>
  </conditionalFormatting>
  <conditionalFormatting sqref="K35">
    <cfRule type="cellIs" dxfId="77" priority="173" operator="equal">
      <formula>0</formula>
    </cfRule>
  </conditionalFormatting>
  <conditionalFormatting sqref="K35">
    <cfRule type="cellIs" dxfId="76" priority="174" operator="greaterThan">
      <formula>0</formula>
    </cfRule>
  </conditionalFormatting>
  <conditionalFormatting sqref="J50:K50">
    <cfRule type="cellIs" dxfId="75" priority="175" operator="equal">
      <formula>0</formula>
    </cfRule>
  </conditionalFormatting>
  <conditionalFormatting sqref="J49:K49">
    <cfRule type="cellIs" dxfId="74" priority="176" operator="equal">
      <formula>0</formula>
    </cfRule>
  </conditionalFormatting>
  <conditionalFormatting sqref="J49:K49">
    <cfRule type="cellIs" dxfId="73" priority="177" operator="greaterThan">
      <formula>0</formula>
    </cfRule>
  </conditionalFormatting>
  <conditionalFormatting sqref="K52">
    <cfRule type="cellIs" dxfId="72" priority="178" operator="equal">
      <formula>0</formula>
    </cfRule>
  </conditionalFormatting>
  <conditionalFormatting sqref="J52">
    <cfRule type="cellIs" dxfId="71" priority="179" operator="equal">
      <formula>0</formula>
    </cfRule>
  </conditionalFormatting>
  <conditionalFormatting sqref="I52">
    <cfRule type="cellIs" dxfId="70" priority="180" operator="equal">
      <formula>0</formula>
    </cfRule>
  </conditionalFormatting>
  <conditionalFormatting sqref="H52">
    <cfRule type="cellIs" dxfId="69" priority="181" operator="equal">
      <formula>0</formula>
    </cfRule>
  </conditionalFormatting>
  <conditionalFormatting sqref="D42">
    <cfRule type="cellIs" dxfId="68" priority="182" operator="equal">
      <formula>0</formula>
    </cfRule>
  </conditionalFormatting>
  <conditionalFormatting sqref="D41">
    <cfRule type="cellIs" dxfId="67" priority="183" operator="equal">
      <formula>0</formula>
    </cfRule>
  </conditionalFormatting>
  <conditionalFormatting sqref="D41">
    <cfRule type="cellIs" dxfId="66" priority="184" operator="greaterThan">
      <formula>0</formula>
    </cfRule>
  </conditionalFormatting>
  <conditionalFormatting sqref="I28:K28">
    <cfRule type="cellIs" dxfId="65" priority="185" operator="equal">
      <formula>0</formula>
    </cfRule>
  </conditionalFormatting>
  <conditionalFormatting sqref="H27">
    <cfRule type="cellIs" dxfId="64" priority="186" operator="equal">
      <formula>0</formula>
    </cfRule>
  </conditionalFormatting>
  <conditionalFormatting sqref="H27">
    <cfRule type="cellIs" dxfId="63" priority="187" operator="greaterThan">
      <formula>0</formula>
    </cfRule>
  </conditionalFormatting>
  <conditionalFormatting sqref="H28">
    <cfRule type="cellIs" dxfId="62" priority="188" operator="equal">
      <formula>0</formula>
    </cfRule>
  </conditionalFormatting>
  <conditionalFormatting sqref="G24:J24">
    <cfRule type="cellIs" dxfId="61" priority="189" operator="equal">
      <formula>0</formula>
    </cfRule>
  </conditionalFormatting>
  <conditionalFormatting sqref="J34">
    <cfRule type="cellIs" dxfId="60" priority="190" operator="equal">
      <formula>0</formula>
    </cfRule>
  </conditionalFormatting>
  <conditionalFormatting sqref="J33">
    <cfRule type="cellIs" dxfId="59" priority="191" operator="equal">
      <formula>0</formula>
    </cfRule>
  </conditionalFormatting>
  <conditionalFormatting sqref="J33">
    <cfRule type="cellIs" dxfId="58" priority="192" operator="greaterThan">
      <formula>0</formula>
    </cfRule>
  </conditionalFormatting>
  <conditionalFormatting sqref="K34">
    <cfRule type="cellIs" dxfId="57" priority="193" operator="equal">
      <formula>0</formula>
    </cfRule>
  </conditionalFormatting>
  <conditionalFormatting sqref="K33">
    <cfRule type="cellIs" dxfId="56" priority="194" operator="equal">
      <formula>0</formula>
    </cfRule>
  </conditionalFormatting>
  <conditionalFormatting sqref="K33">
    <cfRule type="cellIs" dxfId="55" priority="195" operator="greaterThan">
      <formula>0</formula>
    </cfRule>
  </conditionalFormatting>
  <conditionalFormatting sqref="H32:J32">
    <cfRule type="cellIs" dxfId="54" priority="196" operator="equal">
      <formula>0</formula>
    </cfRule>
  </conditionalFormatting>
  <conditionalFormatting sqref="H31:J31">
    <cfRule type="cellIs" dxfId="53" priority="197" operator="equal">
      <formula>0</formula>
    </cfRule>
  </conditionalFormatting>
  <conditionalFormatting sqref="H31:J31">
    <cfRule type="cellIs" dxfId="52" priority="198" operator="greaterThan">
      <formula>0</formula>
    </cfRule>
  </conditionalFormatting>
  <conditionalFormatting sqref="H22:J22">
    <cfRule type="cellIs" dxfId="51" priority="199" operator="equal">
      <formula>0</formula>
    </cfRule>
  </conditionalFormatting>
  <conditionalFormatting sqref="J38">
    <cfRule type="cellIs" dxfId="50" priority="200" operator="equal">
      <formula>0</formula>
    </cfRule>
  </conditionalFormatting>
  <conditionalFormatting sqref="J37">
    <cfRule type="cellIs" dxfId="49" priority="201" operator="equal">
      <formula>0</formula>
    </cfRule>
  </conditionalFormatting>
  <conditionalFormatting sqref="J37">
    <cfRule type="cellIs" dxfId="48" priority="202" operator="greaterThan">
      <formula>0</formula>
    </cfRule>
  </conditionalFormatting>
  <conditionalFormatting sqref="K38">
    <cfRule type="cellIs" dxfId="47" priority="203" operator="equal">
      <formula>0</formula>
    </cfRule>
  </conditionalFormatting>
  <conditionalFormatting sqref="K37">
    <cfRule type="cellIs" dxfId="46" priority="204" operator="equal">
      <formula>0</formula>
    </cfRule>
  </conditionalFormatting>
  <conditionalFormatting sqref="K37">
    <cfRule type="cellIs" dxfId="45" priority="205" operator="greaterThan">
      <formula>0</formula>
    </cfRule>
  </conditionalFormatting>
  <printOptions horizontalCentered="1"/>
  <pageMargins left="0.59027777777777801" right="0.31527777777777799" top="0.78749999999999998" bottom="0.78749999999999998" header="0.51180555555555496" footer="0.196527777777778"/>
  <pageSetup paperSize="9" scale="50" firstPageNumber="0" fitToHeight="0" orientation="landscape" r:id="rId1"/>
  <headerFooter>
    <oddHeader>&amp;L&amp;F</oddHeader>
    <oddFooter>&amp;CCronograma Físico Financeiro&amp;R&amp;P/&amp;N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17"/>
  <sheetViews>
    <sheetView view="pageBreakPreview" topLeftCell="A196" zoomScaleNormal="70" workbookViewId="0">
      <selection activeCell="G219" sqref="G219"/>
    </sheetView>
  </sheetViews>
  <sheetFormatPr defaultRowHeight="15"/>
  <cols>
    <col min="1" max="1" width="9.796875" style="102" customWidth="1"/>
    <col min="2" max="2" width="53.8984375" style="102" customWidth="1"/>
    <col min="3" max="3" width="8.69921875" style="102" customWidth="1"/>
    <col min="4" max="4" width="4.296875" style="103" customWidth="1"/>
    <col min="5" max="5" width="8.69921875" style="103" customWidth="1"/>
    <col min="6" max="8" width="8.69921875" style="104" customWidth="1"/>
    <col min="9" max="9" width="11.3984375" style="103"/>
    <col min="10" max="10" width="12.09765625" style="102" customWidth="1"/>
    <col min="11" max="11" width="7.09765625" style="102" customWidth="1"/>
    <col min="12" max="12" width="27.69921875" style="102" customWidth="1"/>
    <col min="13" max="1025" width="6.3984375" style="102" customWidth="1"/>
  </cols>
  <sheetData>
    <row r="1" spans="1:20" s="6" customFormat="1" ht="15" customHeight="1">
      <c r="A1" s="5" t="s">
        <v>0</v>
      </c>
      <c r="B1" s="199" t="str">
        <f>SINTÉTICA!B1</f>
        <v>IFAL – INSTITUTO FEDERAL DE EDUCAÇÃO, CIÊNCIA E TECNOLOGIA - ALAGOAS</v>
      </c>
      <c r="C1" s="199"/>
      <c r="D1" s="199"/>
      <c r="E1" s="199"/>
      <c r="F1" s="199"/>
      <c r="G1" s="199"/>
      <c r="H1" s="199"/>
      <c r="I1" s="199"/>
      <c r="K1" s="105"/>
    </row>
    <row r="2" spans="1:20" s="6" customFormat="1" ht="15" customHeight="1">
      <c r="A2" s="5" t="s">
        <v>1</v>
      </c>
      <c r="B2" s="199" t="str">
        <f>SINTÉTICA!B2</f>
        <v>REFORMA ESPAÇO MULTIEVENTOS</v>
      </c>
      <c r="C2" s="199"/>
      <c r="D2" s="199"/>
      <c r="E2" s="199"/>
      <c r="F2" s="199"/>
      <c r="G2" s="199"/>
      <c r="H2" s="199"/>
      <c r="I2" s="199"/>
    </row>
    <row r="3" spans="1:20" s="6" customFormat="1" ht="15" customHeight="1">
      <c r="A3" s="5" t="s">
        <v>2</v>
      </c>
      <c r="B3" s="199" t="s">
        <v>1882</v>
      </c>
      <c r="C3" s="199"/>
      <c r="D3" s="199"/>
      <c r="E3" s="199"/>
      <c r="F3" s="199"/>
      <c r="G3" s="199"/>
      <c r="H3" s="199"/>
      <c r="I3" s="199"/>
    </row>
    <row r="4" spans="1:20" s="6" customFormat="1" ht="14.25" customHeight="1">
      <c r="A4" s="5" t="s">
        <v>4</v>
      </c>
      <c r="B4" s="204" t="str">
        <f>SINTÉTICA!B4</f>
        <v>SINAPI-AL 05/2018_Com Desoneração - ORSE-SE 04/2018</v>
      </c>
      <c r="C4" s="204"/>
      <c r="D4" s="204"/>
      <c r="E4" s="204"/>
      <c r="F4" s="204"/>
      <c r="G4" s="204"/>
      <c r="H4" s="204"/>
      <c r="I4" s="204"/>
    </row>
    <row r="5" spans="1:20" s="6" customFormat="1" ht="14.25" customHeight="1">
      <c r="A5" s="5" t="s">
        <v>5</v>
      </c>
      <c r="B5" s="227" t="str">
        <f>SINTÉTICA!B5</f>
        <v>ENCARGOS SOCIAIS : HORISTA= 86,19% | MENSALISTA= 47,54%</v>
      </c>
      <c r="C5" s="227"/>
      <c r="D5" s="227"/>
      <c r="E5" s="227"/>
      <c r="F5" s="227"/>
      <c r="G5" s="227"/>
      <c r="H5" s="124"/>
      <c r="I5" s="107" t="str">
        <f>SINTÉTICA!G5</f>
        <v>DATA: 08/02/2019</v>
      </c>
    </row>
    <row r="6" spans="1:20" s="130" customFormat="1" ht="22.5">
      <c r="A6" s="125" t="s">
        <v>1900</v>
      </c>
      <c r="B6" s="126" t="s">
        <v>1883</v>
      </c>
      <c r="C6" s="127" t="s">
        <v>1901</v>
      </c>
      <c r="D6" s="127" t="s">
        <v>1902</v>
      </c>
      <c r="E6" s="127" t="s">
        <v>1903</v>
      </c>
      <c r="F6" s="127" t="s">
        <v>1904</v>
      </c>
      <c r="G6" s="127" t="s">
        <v>1905</v>
      </c>
      <c r="H6" s="127" t="s">
        <v>1906</v>
      </c>
      <c r="I6" s="128" t="s">
        <v>1907</v>
      </c>
      <c r="J6" s="129"/>
      <c r="K6" s="129"/>
      <c r="L6" s="129"/>
      <c r="M6" s="129"/>
      <c r="N6" s="129"/>
      <c r="O6" s="129"/>
      <c r="P6" s="129"/>
      <c r="Q6" s="129"/>
      <c r="R6" s="129"/>
      <c r="S6" s="129"/>
      <c r="T6" s="129"/>
    </row>
    <row r="7" spans="1:20" ht="33.75">
      <c r="A7" s="241" t="s">
        <v>262</v>
      </c>
      <c r="B7" s="243" t="s">
        <v>263</v>
      </c>
      <c r="C7" s="144">
        <v>2000</v>
      </c>
      <c r="D7" s="144" t="s">
        <v>117</v>
      </c>
      <c r="E7" s="244">
        <v>413050.69199999998</v>
      </c>
      <c r="F7" s="244">
        <f>E7</f>
        <v>413050.69199999998</v>
      </c>
      <c r="G7" s="134">
        <f>'CURVA ABC SERVIÇOS'!E7/SUM('CURVA ABC SERVIÇOS'!$E$7:$E$208)</f>
        <v>0.1168850003540637</v>
      </c>
      <c r="H7" s="143">
        <f>G7</f>
        <v>0.1168850003540637</v>
      </c>
      <c r="I7" s="144" t="str">
        <f t="shared" ref="I7:I38" si="0">IF(H7&lt;0.5,"CLASSE A",IF(AND(H7&gt;=0.5,H7&lt;0.8),"CLASSE B","CLASSE C"))</f>
        <v>CLASSE A</v>
      </c>
    </row>
    <row r="8" spans="1:20">
      <c r="A8" s="241" t="s">
        <v>588</v>
      </c>
      <c r="B8" s="243" t="s">
        <v>589</v>
      </c>
      <c r="C8" s="144">
        <v>924</v>
      </c>
      <c r="D8" s="144" t="s">
        <v>117</v>
      </c>
      <c r="E8" s="244">
        <v>241565.30798399998</v>
      </c>
      <c r="F8" s="244">
        <f>F7+E8</f>
        <v>654615.99998399999</v>
      </c>
      <c r="G8" s="134">
        <f>'CURVA ABC SERVIÇOS'!E8/SUM('CURVA ABC SERVIÇOS'!$E$7:$E$208)</f>
        <v>6.8358101453657283E-2</v>
      </c>
      <c r="H8" s="143">
        <f>+G8+H7</f>
        <v>0.18524310180772097</v>
      </c>
      <c r="I8" s="144" t="str">
        <f t="shared" si="0"/>
        <v>CLASSE A</v>
      </c>
    </row>
    <row r="9" spans="1:20">
      <c r="A9" s="241" t="s">
        <v>2356</v>
      </c>
      <c r="B9" s="243" t="s">
        <v>2355</v>
      </c>
      <c r="C9" s="144">
        <v>1</v>
      </c>
      <c r="D9" s="144" t="s">
        <v>56</v>
      </c>
      <c r="E9" s="244">
        <v>231360.50408399999</v>
      </c>
      <c r="F9" s="244">
        <f t="shared" ref="F9:F72" si="1">F8+E9</f>
        <v>885976.50406800001</v>
      </c>
      <c r="G9" s="134">
        <f>'CURVA ABC SERVIÇOS'!E9/SUM('CURVA ABC SERVIÇOS'!$E$7:$E$208)</f>
        <v>6.5470348132898648E-2</v>
      </c>
      <c r="H9" s="143">
        <f t="shared" ref="H8:H39" si="2">+G9+H8</f>
        <v>0.25071344994061961</v>
      </c>
      <c r="I9" s="144" t="str">
        <f t="shared" si="0"/>
        <v>CLASSE A</v>
      </c>
    </row>
    <row r="10" spans="1:20">
      <c r="A10" s="241" t="s">
        <v>301</v>
      </c>
      <c r="B10" s="243" t="s">
        <v>302</v>
      </c>
      <c r="C10" s="144">
        <v>9328.6</v>
      </c>
      <c r="D10" s="144" t="s">
        <v>157</v>
      </c>
      <c r="E10" s="244">
        <v>181643.79390600001</v>
      </c>
      <c r="F10" s="244">
        <f t="shared" si="1"/>
        <v>1067620.297974</v>
      </c>
      <c r="G10" s="134">
        <f>'CURVA ABC SERVIÇOS'!E10/SUM('CURVA ABC SERVIÇOS'!$E$7:$E$208)</f>
        <v>5.1401523653702742E-2</v>
      </c>
      <c r="H10" s="143">
        <f t="shared" si="2"/>
        <v>0.30211497359432238</v>
      </c>
      <c r="I10" s="144" t="str">
        <f t="shared" si="0"/>
        <v>CLASSE A</v>
      </c>
    </row>
    <row r="11" spans="1:20">
      <c r="A11" s="241" t="s">
        <v>271</v>
      </c>
      <c r="B11" s="243" t="s">
        <v>272</v>
      </c>
      <c r="C11" s="144">
        <v>6549.51</v>
      </c>
      <c r="D11" s="144" t="s">
        <v>157</v>
      </c>
      <c r="E11" s="244">
        <v>132450.941598</v>
      </c>
      <c r="F11" s="244">
        <f t="shared" si="1"/>
        <v>1200071.239572</v>
      </c>
      <c r="G11" s="134">
        <f>'CURVA ABC SERVIÇOS'!E11/SUM('CURVA ABC SERVIÇOS'!$E$7:$E$208)</f>
        <v>3.7480940367431465E-2</v>
      </c>
      <c r="H11" s="143">
        <f t="shared" si="2"/>
        <v>0.33959591396175381</v>
      </c>
      <c r="I11" s="144" t="str">
        <f t="shared" si="0"/>
        <v>CLASSE A</v>
      </c>
    </row>
    <row r="12" spans="1:20" ht="22.5">
      <c r="A12" s="241">
        <v>72183</v>
      </c>
      <c r="B12" s="243" t="s">
        <v>2368</v>
      </c>
      <c r="C12" s="144">
        <v>1663.74</v>
      </c>
      <c r="D12" s="144" t="s">
        <v>117</v>
      </c>
      <c r="E12" s="244">
        <v>131791.78351800001</v>
      </c>
      <c r="F12" s="244">
        <f t="shared" si="1"/>
        <v>1331863.02309</v>
      </c>
      <c r="G12" s="134">
        <f>'CURVA ABC SERVIÇOS'!E12/SUM('CURVA ABC SERVIÇOS'!$E$7:$E$208)</f>
        <v>3.7294411948749669E-2</v>
      </c>
      <c r="H12" s="143">
        <f t="shared" si="2"/>
        <v>0.37689032591050348</v>
      </c>
      <c r="I12" s="144" t="str">
        <f t="shared" si="0"/>
        <v>CLASSE A</v>
      </c>
    </row>
    <row r="13" spans="1:20" ht="22.5">
      <c r="A13" s="241" t="s">
        <v>185</v>
      </c>
      <c r="B13" s="243" t="s">
        <v>186</v>
      </c>
      <c r="C13" s="144">
        <v>1156.33</v>
      </c>
      <c r="D13" s="144" t="s">
        <v>117</v>
      </c>
      <c r="E13" s="244">
        <v>108292.66022399999</v>
      </c>
      <c r="F13" s="244">
        <f t="shared" si="1"/>
        <v>1440155.683314</v>
      </c>
      <c r="G13" s="134">
        <f>'CURVA ABC SERVIÇOS'!E13/SUM('CURVA ABC SERVIÇOS'!$E$7:$E$208)</f>
        <v>3.0644634844540435E-2</v>
      </c>
      <c r="H13" s="143">
        <f t="shared" si="2"/>
        <v>0.40753496075504392</v>
      </c>
      <c r="I13" s="144" t="str">
        <f t="shared" si="0"/>
        <v>CLASSE A</v>
      </c>
    </row>
    <row r="14" spans="1:20" ht="45">
      <c r="A14" s="241" t="s">
        <v>352</v>
      </c>
      <c r="B14" s="243" t="s">
        <v>353</v>
      </c>
      <c r="C14" s="144">
        <v>48</v>
      </c>
      <c r="D14" s="144" t="s">
        <v>56</v>
      </c>
      <c r="E14" s="244">
        <v>91164.567744</v>
      </c>
      <c r="F14" s="244">
        <f t="shared" si="1"/>
        <v>1531320.2510580001</v>
      </c>
      <c r="G14" s="134">
        <f>'CURVA ABC SERVIÇOS'!E14/SUM('CURVA ABC SERVIÇOS'!$E$7:$E$208)</f>
        <v>2.5797730737213011E-2</v>
      </c>
      <c r="H14" s="143">
        <f t="shared" si="2"/>
        <v>0.43333269149225695</v>
      </c>
      <c r="I14" s="144" t="str">
        <f t="shared" si="0"/>
        <v>CLASSE A</v>
      </c>
    </row>
    <row r="15" spans="1:20">
      <c r="A15" s="241" t="s">
        <v>253</v>
      </c>
      <c r="B15" s="243" t="s">
        <v>254</v>
      </c>
      <c r="C15" s="144">
        <v>1484.5930000000001</v>
      </c>
      <c r="D15" s="144" t="s">
        <v>117</v>
      </c>
      <c r="E15" s="244">
        <v>89288.120999999999</v>
      </c>
      <c r="F15" s="244">
        <f t="shared" si="1"/>
        <v>1620608.3720580002</v>
      </c>
      <c r="G15" s="134">
        <f>'CURVA ABC SERVIÇOS'!E15/SUM('CURVA ABC SERVIÇOS'!$E$7:$E$208)</f>
        <v>2.5266734221325752E-2</v>
      </c>
      <c r="H15" s="143">
        <f t="shared" si="2"/>
        <v>0.4585994257135827</v>
      </c>
      <c r="I15" s="144" t="str">
        <f t="shared" si="0"/>
        <v>CLASSE A</v>
      </c>
    </row>
    <row r="16" spans="1:20" ht="22.5">
      <c r="A16" s="241" t="s">
        <v>237</v>
      </c>
      <c r="B16" s="243" t="s">
        <v>238</v>
      </c>
      <c r="C16" s="144">
        <v>292.11</v>
      </c>
      <c r="D16" s="144" t="s">
        <v>117</v>
      </c>
      <c r="E16" s="244">
        <v>80932.515972000008</v>
      </c>
      <c r="F16" s="244">
        <f t="shared" si="1"/>
        <v>1701540.8880300003</v>
      </c>
      <c r="G16" s="134">
        <f>'CURVA ABC SERVIÇOS'!E16/SUM('CURVA ABC SERVIÇOS'!$E$7:$E$208)</f>
        <v>2.2902266819207963E-2</v>
      </c>
      <c r="H16" s="143">
        <f t="shared" si="2"/>
        <v>0.48150169253279068</v>
      </c>
      <c r="I16" s="144" t="str">
        <f t="shared" si="0"/>
        <v>CLASSE A</v>
      </c>
    </row>
    <row r="17" spans="1:9">
      <c r="A17" s="241" t="s">
        <v>234</v>
      </c>
      <c r="B17" s="243" t="s">
        <v>235</v>
      </c>
      <c r="C17" s="144">
        <v>226.8</v>
      </c>
      <c r="D17" s="144" t="s">
        <v>117</v>
      </c>
      <c r="E17" s="244">
        <v>68012.065931999998</v>
      </c>
      <c r="F17" s="244">
        <f t="shared" si="1"/>
        <v>1769552.9539620003</v>
      </c>
      <c r="G17" s="134">
        <f>'CURVA ABC SERVIÇOS'!E17/SUM('CURVA ABC SERVIÇOS'!$E$7:$E$208)</f>
        <v>1.9246040509096698E-2</v>
      </c>
      <c r="H17" s="143">
        <f t="shared" si="2"/>
        <v>0.50074773304188736</v>
      </c>
      <c r="I17" s="144" t="str">
        <f t="shared" si="0"/>
        <v>CLASSE B</v>
      </c>
    </row>
    <row r="18" spans="1:9" ht="22.5">
      <c r="A18" s="241" t="s">
        <v>502</v>
      </c>
      <c r="B18" s="243" t="s">
        <v>503</v>
      </c>
      <c r="C18" s="144">
        <v>1119.46</v>
      </c>
      <c r="D18" s="144" t="s">
        <v>117</v>
      </c>
      <c r="E18" s="244">
        <v>64594.386383999998</v>
      </c>
      <c r="F18" s="244">
        <f t="shared" si="1"/>
        <v>1834147.3403460004</v>
      </c>
      <c r="G18" s="134">
        <f>'CURVA ABC SERVIÇOS'!E18/SUM('CURVA ABC SERVIÇOS'!$E$7:$E$208)</f>
        <v>1.8278906249512755E-2</v>
      </c>
      <c r="H18" s="143">
        <f t="shared" si="2"/>
        <v>0.51902663929140014</v>
      </c>
      <c r="I18" s="144" t="str">
        <f t="shared" si="0"/>
        <v>CLASSE B</v>
      </c>
    </row>
    <row r="19" spans="1:9">
      <c r="A19" s="241" t="s">
        <v>265</v>
      </c>
      <c r="B19" s="243" t="s">
        <v>266</v>
      </c>
      <c r="C19" s="144">
        <v>3168.52</v>
      </c>
      <c r="D19" s="144" t="s">
        <v>157</v>
      </c>
      <c r="E19" s="244">
        <v>62648.730545999999</v>
      </c>
      <c r="F19" s="244">
        <f t="shared" si="1"/>
        <v>1896796.0708920003</v>
      </c>
      <c r="G19" s="134">
        <f>'CURVA ABC SERVIÇOS'!E19/SUM('CURVA ABC SERVIÇOS'!$E$7:$E$208)</f>
        <v>1.7728324958358504E-2</v>
      </c>
      <c r="H19" s="143">
        <f t="shared" si="2"/>
        <v>0.53675496424975866</v>
      </c>
      <c r="I19" s="144" t="str">
        <f t="shared" si="0"/>
        <v>CLASSE B</v>
      </c>
    </row>
    <row r="20" spans="1:9">
      <c r="A20" s="241" t="s">
        <v>310</v>
      </c>
      <c r="B20" s="243" t="s">
        <v>311</v>
      </c>
      <c r="C20" s="144">
        <v>2744.18</v>
      </c>
      <c r="D20" s="144" t="s">
        <v>157</v>
      </c>
      <c r="E20" s="244">
        <v>55392.544596</v>
      </c>
      <c r="F20" s="244">
        <f t="shared" si="1"/>
        <v>1952188.6154880004</v>
      </c>
      <c r="G20" s="134">
        <f>'CURVA ABC SERVIÇOS'!E20/SUM('CURVA ABC SERVIÇOS'!$E$7:$E$208)</f>
        <v>1.5674970942104002E-2</v>
      </c>
      <c r="H20" s="143">
        <f t="shared" si="2"/>
        <v>0.55242993519186268</v>
      </c>
      <c r="I20" s="144" t="str">
        <f t="shared" si="0"/>
        <v>CLASSE B</v>
      </c>
    </row>
    <row r="21" spans="1:9" ht="22.5">
      <c r="A21" s="241" t="s">
        <v>2387</v>
      </c>
      <c r="B21" s="243" t="s">
        <v>592</v>
      </c>
      <c r="C21" s="144">
        <v>623.77</v>
      </c>
      <c r="D21" s="144" t="s">
        <v>117</v>
      </c>
      <c r="E21" s="244">
        <v>53145.008381999993</v>
      </c>
      <c r="F21" s="244">
        <f t="shared" si="1"/>
        <v>2005333.6238700005</v>
      </c>
      <c r="G21" s="134">
        <f>'CURVA ABC SERVIÇOS'!E21/SUM('CURVA ABC SERVIÇOS'!$E$7:$E$208)</f>
        <v>1.5038963603883244E-2</v>
      </c>
      <c r="H21" s="143">
        <f t="shared" si="2"/>
        <v>0.56746889879574591</v>
      </c>
      <c r="I21" s="144" t="str">
        <f t="shared" si="0"/>
        <v>CLASSE B</v>
      </c>
    </row>
    <row r="22" spans="1:9">
      <c r="A22" s="241" t="s">
        <v>191</v>
      </c>
      <c r="B22" s="243" t="s">
        <v>192</v>
      </c>
      <c r="C22" s="144">
        <v>135.53</v>
      </c>
      <c r="D22" s="144" t="s">
        <v>99</v>
      </c>
      <c r="E22" s="244">
        <v>51150.792227999998</v>
      </c>
      <c r="F22" s="244">
        <f t="shared" si="1"/>
        <v>2056484.4160980005</v>
      </c>
      <c r="G22" s="134">
        <f>'CURVA ABC SERVIÇOS'!E22/SUM('CURVA ABC SERVIÇOS'!$E$7:$E$208)</f>
        <v>1.4474640724437811E-2</v>
      </c>
      <c r="H22" s="143">
        <f t="shared" si="2"/>
        <v>0.58194353952018374</v>
      </c>
      <c r="I22" s="144" t="str">
        <f t="shared" si="0"/>
        <v>CLASSE B</v>
      </c>
    </row>
    <row r="23" spans="1:9" ht="33.75">
      <c r="A23" s="241" t="s">
        <v>355</v>
      </c>
      <c r="B23" s="243" t="s">
        <v>356</v>
      </c>
      <c r="C23" s="144">
        <v>23</v>
      </c>
      <c r="D23" s="144" t="s">
        <v>56</v>
      </c>
      <c r="E23" s="244">
        <v>48399.408300000003</v>
      </c>
      <c r="F23" s="244">
        <f t="shared" si="1"/>
        <v>2104883.8243980003</v>
      </c>
      <c r="G23" s="134">
        <f>'CURVA ABC SERVIÇOS'!E23/SUM('CURVA ABC SERVIÇOS'!$E$7:$E$208)</f>
        <v>1.3696054663145255E-2</v>
      </c>
      <c r="H23" s="143">
        <f t="shared" si="2"/>
        <v>0.59563959418332901</v>
      </c>
      <c r="I23" s="144" t="str">
        <f t="shared" si="0"/>
        <v>CLASSE B</v>
      </c>
    </row>
    <row r="24" spans="1:9" ht="22.5">
      <c r="A24" s="241" t="s">
        <v>182</v>
      </c>
      <c r="B24" s="243" t="s">
        <v>183</v>
      </c>
      <c r="C24" s="144">
        <v>356.76</v>
      </c>
      <c r="D24" s="144" t="s">
        <v>117</v>
      </c>
      <c r="E24" s="244">
        <v>45817.133981999999</v>
      </c>
      <c r="F24" s="244">
        <f t="shared" si="1"/>
        <v>2150700.9583800002</v>
      </c>
      <c r="G24" s="134">
        <f>'CURVA ABC SERVIÇOS'!E24/SUM('CURVA ABC SERVIÇOS'!$E$7:$E$208)</f>
        <v>1.2965323204707896E-2</v>
      </c>
      <c r="H24" s="143">
        <f t="shared" si="2"/>
        <v>0.6086049173880369</v>
      </c>
      <c r="I24" s="144" t="str">
        <f t="shared" si="0"/>
        <v>CLASSE B</v>
      </c>
    </row>
    <row r="25" spans="1:9" ht="22.5">
      <c r="A25" s="241" t="s">
        <v>153</v>
      </c>
      <c r="B25" s="243" t="s">
        <v>154</v>
      </c>
      <c r="C25" s="144">
        <v>443.18</v>
      </c>
      <c r="D25" s="144" t="s">
        <v>117</v>
      </c>
      <c r="E25" s="244">
        <v>44973.151181999994</v>
      </c>
      <c r="F25" s="244">
        <f t="shared" si="1"/>
        <v>2195674.1095620003</v>
      </c>
      <c r="G25" s="134">
        <f>'CURVA ABC SERVIÇOS'!E25/SUM('CURVA ABC SERVIÇOS'!$E$7:$E$208)</f>
        <v>1.2726493124556804E-2</v>
      </c>
      <c r="H25" s="143">
        <f t="shared" si="2"/>
        <v>0.62133141051259366</v>
      </c>
      <c r="I25" s="144" t="str">
        <f t="shared" si="0"/>
        <v>CLASSE B</v>
      </c>
    </row>
    <row r="26" spans="1:9" ht="22.5">
      <c r="A26" s="241" t="s">
        <v>102</v>
      </c>
      <c r="B26" s="243" t="s">
        <v>104</v>
      </c>
      <c r="C26" s="144">
        <v>525.64</v>
      </c>
      <c r="D26" s="144" t="s">
        <v>99</v>
      </c>
      <c r="E26" s="244">
        <v>44455.266306000005</v>
      </c>
      <c r="F26" s="244">
        <f t="shared" si="1"/>
        <v>2240129.3758680001</v>
      </c>
      <c r="G26" s="134">
        <f>'CURVA ABC SERVIÇOS'!E26/SUM('CURVA ABC SERVIÇOS'!$E$7:$E$208)</f>
        <v>1.2579942168252818E-2</v>
      </c>
      <c r="H26" s="143">
        <f t="shared" si="2"/>
        <v>0.63391135268084653</v>
      </c>
      <c r="I26" s="144" t="str">
        <f t="shared" si="0"/>
        <v>CLASSE B</v>
      </c>
    </row>
    <row r="27" spans="1:9">
      <c r="A27" s="241" t="s">
        <v>541</v>
      </c>
      <c r="B27" s="243" t="s">
        <v>542</v>
      </c>
      <c r="C27" s="144">
        <v>517.70000000000005</v>
      </c>
      <c r="D27" s="144" t="s">
        <v>117</v>
      </c>
      <c r="E27" s="244">
        <v>43945.808735999999</v>
      </c>
      <c r="F27" s="244">
        <f t="shared" si="1"/>
        <v>2284075.1846040003</v>
      </c>
      <c r="G27" s="134">
        <f>'CURVA ABC SERVIÇOS'!E27/SUM('CURVA ABC SERVIÇOS'!$E$7:$E$208)</f>
        <v>1.2435775969277339E-2</v>
      </c>
      <c r="H27" s="143">
        <f t="shared" si="2"/>
        <v>0.64634712865012389</v>
      </c>
      <c r="I27" s="144" t="str">
        <f t="shared" si="0"/>
        <v>CLASSE B</v>
      </c>
    </row>
    <row r="28" spans="1:9">
      <c r="A28" s="241" t="s">
        <v>106</v>
      </c>
      <c r="B28" s="243" t="s">
        <v>108</v>
      </c>
      <c r="C28" s="144">
        <v>950.78700000000003</v>
      </c>
      <c r="D28" s="144" t="s">
        <v>107</v>
      </c>
      <c r="E28" s="244">
        <v>41670.148110000002</v>
      </c>
      <c r="F28" s="244">
        <f t="shared" si="1"/>
        <v>2325745.3327140003</v>
      </c>
      <c r="G28" s="134">
        <f>'CURVA ABC SERVIÇOS'!E28/SUM('CURVA ABC SERVIÇOS'!$E$7:$E$208)</f>
        <v>1.1791809990700215E-2</v>
      </c>
      <c r="H28" s="143">
        <f t="shared" si="2"/>
        <v>0.65813893864082407</v>
      </c>
      <c r="I28" s="144" t="str">
        <f t="shared" si="0"/>
        <v>CLASSE B</v>
      </c>
    </row>
    <row r="29" spans="1:9">
      <c r="A29" s="241" t="s">
        <v>292</v>
      </c>
      <c r="B29" s="243" t="s">
        <v>293</v>
      </c>
      <c r="C29" s="144">
        <v>1828.96</v>
      </c>
      <c r="D29" s="144" t="s">
        <v>157</v>
      </c>
      <c r="E29" s="244">
        <v>38704.775723999999</v>
      </c>
      <c r="F29" s="244">
        <f t="shared" si="1"/>
        <v>2364450.1084380001</v>
      </c>
      <c r="G29" s="134">
        <f>'CURVA ABC SERVIÇOS'!E29/SUM('CURVA ABC SERVIÇOS'!$E$7:$E$208)</f>
        <v>1.0952669519323057E-2</v>
      </c>
      <c r="H29" s="143">
        <f t="shared" si="2"/>
        <v>0.66909160816014712</v>
      </c>
      <c r="I29" s="144" t="str">
        <f t="shared" si="0"/>
        <v>CLASSE B</v>
      </c>
    </row>
    <row r="30" spans="1:9" ht="22.5">
      <c r="A30" s="241" t="s">
        <v>175</v>
      </c>
      <c r="B30" s="243" t="s">
        <v>176</v>
      </c>
      <c r="C30" s="144">
        <v>5682</v>
      </c>
      <c r="D30" s="144" t="s">
        <v>157</v>
      </c>
      <c r="E30" s="244">
        <v>37922.952131999999</v>
      </c>
      <c r="F30" s="244">
        <f t="shared" si="1"/>
        <v>2402373.0605700002</v>
      </c>
      <c r="G30" s="134">
        <f>'CURVA ABC SERVIÇOS'!E30/SUM('CURVA ABC SERVIÇOS'!$E$7:$E$208)</f>
        <v>1.0731429239140364E-2</v>
      </c>
      <c r="H30" s="143">
        <f t="shared" si="2"/>
        <v>0.67982303739928751</v>
      </c>
      <c r="I30" s="144" t="str">
        <f t="shared" si="0"/>
        <v>CLASSE B</v>
      </c>
    </row>
    <row r="31" spans="1:9">
      <c r="A31" s="241" t="s">
        <v>283</v>
      </c>
      <c r="B31" s="243" t="s">
        <v>284</v>
      </c>
      <c r="C31" s="144">
        <v>1826.72</v>
      </c>
      <c r="D31" s="144" t="s">
        <v>157</v>
      </c>
      <c r="E31" s="244">
        <v>36941.815865999997</v>
      </c>
      <c r="F31" s="244">
        <f t="shared" si="1"/>
        <v>2439314.8764360002</v>
      </c>
      <c r="G31" s="134">
        <f>'CURVA ABC SERVIÇOS'!E31/SUM('CURVA ABC SERVIÇOS'!$E$7:$E$208)</f>
        <v>1.045378749922822E-2</v>
      </c>
      <c r="H31" s="143">
        <f t="shared" si="2"/>
        <v>0.69027682489851572</v>
      </c>
      <c r="I31" s="144" t="str">
        <f t="shared" si="0"/>
        <v>CLASSE B</v>
      </c>
    </row>
    <row r="32" spans="1:9">
      <c r="A32" s="241" t="s">
        <v>116</v>
      </c>
      <c r="B32" s="243" t="s">
        <v>118</v>
      </c>
      <c r="C32" s="144">
        <v>1592.01</v>
      </c>
      <c r="D32" s="144" t="s">
        <v>117</v>
      </c>
      <c r="E32" s="244">
        <v>35345.022947999998</v>
      </c>
      <c r="F32" s="244">
        <f t="shared" si="1"/>
        <v>2474659.8993840003</v>
      </c>
      <c r="G32" s="134">
        <f>'CURVA ABC SERVIÇOS'!E32/SUM('CURVA ABC SERVIÇOS'!$E$7:$E$208)</f>
        <v>1.0001927365833755E-2</v>
      </c>
      <c r="H32" s="143">
        <f t="shared" si="2"/>
        <v>0.70027875226434944</v>
      </c>
      <c r="I32" s="144" t="str">
        <f t="shared" si="0"/>
        <v>CLASSE B</v>
      </c>
    </row>
    <row r="33" spans="1:9">
      <c r="A33" s="241" t="s">
        <v>298</v>
      </c>
      <c r="B33" s="243" t="s">
        <v>299</v>
      </c>
      <c r="C33" s="144">
        <v>1754.92</v>
      </c>
      <c r="D33" s="144" t="s">
        <v>157</v>
      </c>
      <c r="E33" s="244">
        <v>35072.268744000001</v>
      </c>
      <c r="F33" s="244">
        <f t="shared" si="1"/>
        <v>2509732.1681280006</v>
      </c>
      <c r="G33" s="134">
        <f>'CURVA ABC SERVIÇOS'!E33/SUM('CURVA ABC SERVIÇOS'!$E$7:$E$208)</f>
        <v>9.9247434369635623E-3</v>
      </c>
      <c r="H33" s="143">
        <f t="shared" si="2"/>
        <v>0.71020349570131303</v>
      </c>
      <c r="I33" s="144" t="str">
        <f t="shared" si="0"/>
        <v>CLASSE B</v>
      </c>
    </row>
    <row r="34" spans="1:9" ht="22.5">
      <c r="A34" s="241" t="s">
        <v>141</v>
      </c>
      <c r="B34" s="243" t="s">
        <v>142</v>
      </c>
      <c r="C34" s="144">
        <v>512</v>
      </c>
      <c r="D34" s="144" t="s">
        <v>86</v>
      </c>
      <c r="E34" s="244">
        <v>34672.115711999999</v>
      </c>
      <c r="F34" s="244">
        <f t="shared" si="1"/>
        <v>2544404.2838400006</v>
      </c>
      <c r="G34" s="134">
        <f>'CURVA ABC SERVIÇOS'!E34/SUM('CURVA ABC SERVIÇOS'!$E$7:$E$208)</f>
        <v>9.8115082137987496E-3</v>
      </c>
      <c r="H34" s="143">
        <f t="shared" si="2"/>
        <v>0.72001500391511175</v>
      </c>
      <c r="I34" s="144" t="str">
        <f t="shared" si="0"/>
        <v>CLASSE B</v>
      </c>
    </row>
    <row r="35" spans="1:9">
      <c r="A35" s="241" t="s">
        <v>286</v>
      </c>
      <c r="B35" s="243" t="s">
        <v>287</v>
      </c>
      <c r="C35" s="144">
        <v>1756.1</v>
      </c>
      <c r="D35" s="144" t="s">
        <v>157</v>
      </c>
      <c r="E35" s="244">
        <v>33402.635351999998</v>
      </c>
      <c r="F35" s="244">
        <f t="shared" si="1"/>
        <v>2577806.9191920008</v>
      </c>
      <c r="G35" s="134">
        <f>'CURVA ABC SERVIÇOS'!E35/SUM('CURVA ABC SERVIÇOS'!$E$7:$E$208)</f>
        <v>9.4522709211323167E-3</v>
      </c>
      <c r="H35" s="143">
        <f t="shared" si="2"/>
        <v>0.72946727483624407</v>
      </c>
      <c r="I35" s="144" t="str">
        <f t="shared" si="0"/>
        <v>CLASSE B</v>
      </c>
    </row>
    <row r="36" spans="1:9">
      <c r="A36" s="241" t="s">
        <v>665</v>
      </c>
      <c r="B36" s="243" t="s">
        <v>666</v>
      </c>
      <c r="C36" s="144">
        <v>121.6</v>
      </c>
      <c r="D36" s="144" t="s">
        <v>86</v>
      </c>
      <c r="E36" s="244">
        <v>33054.235745999998</v>
      </c>
      <c r="F36" s="244">
        <f t="shared" si="1"/>
        <v>2610861.1549380007</v>
      </c>
      <c r="G36" s="134">
        <f>'CURVA ABC SERVIÇOS'!E36/SUM('CURVA ABC SERVIÇOS'!$E$7:$E$208)</f>
        <v>9.3536808718735053E-3</v>
      </c>
      <c r="H36" s="143">
        <f t="shared" si="2"/>
        <v>0.73882095570811757</v>
      </c>
      <c r="I36" s="144" t="str">
        <f t="shared" si="0"/>
        <v>CLASSE B</v>
      </c>
    </row>
    <row r="37" spans="1:9">
      <c r="A37" s="241" t="s">
        <v>259</v>
      </c>
      <c r="B37" s="243" t="s">
        <v>260</v>
      </c>
      <c r="C37" s="144">
        <v>116</v>
      </c>
      <c r="D37" s="144" t="s">
        <v>56</v>
      </c>
      <c r="E37" s="244">
        <v>32907.565559999995</v>
      </c>
      <c r="F37" s="244">
        <f t="shared" si="1"/>
        <v>2643768.7204980007</v>
      </c>
      <c r="G37" s="134">
        <f>'CURVA ABC SERVIÇOS'!E37/SUM('CURVA ABC SERVIÇOS'!$E$7:$E$208)</f>
        <v>9.3121761726330052E-3</v>
      </c>
      <c r="H37" s="143">
        <f t="shared" si="2"/>
        <v>0.74813313188075059</v>
      </c>
      <c r="I37" s="144" t="str">
        <f t="shared" si="0"/>
        <v>CLASSE B</v>
      </c>
    </row>
    <row r="38" spans="1:9">
      <c r="A38" s="241" t="s">
        <v>307</v>
      </c>
      <c r="B38" s="243" t="s">
        <v>308</v>
      </c>
      <c r="C38" s="144">
        <v>2173.6</v>
      </c>
      <c r="D38" s="144" t="s">
        <v>157</v>
      </c>
      <c r="E38" s="244">
        <v>31409.358347999998</v>
      </c>
      <c r="F38" s="244">
        <f t="shared" si="1"/>
        <v>2675178.0788460006</v>
      </c>
      <c r="G38" s="134">
        <f>'CURVA ABC SERVIÇOS'!E38/SUM('CURVA ABC SERVIÇOS'!$E$7:$E$208)</f>
        <v>8.8882138021618273E-3</v>
      </c>
      <c r="H38" s="143">
        <f t="shared" si="2"/>
        <v>0.75702134568291246</v>
      </c>
      <c r="I38" s="144" t="str">
        <f t="shared" si="0"/>
        <v>CLASSE B</v>
      </c>
    </row>
    <row r="39" spans="1:9" ht="22.5">
      <c r="A39" s="241" t="s">
        <v>98</v>
      </c>
      <c r="B39" s="243" t="s">
        <v>100</v>
      </c>
      <c r="C39" s="144">
        <v>158.30000000000001</v>
      </c>
      <c r="D39" s="144" t="s">
        <v>99</v>
      </c>
      <c r="E39" s="244">
        <v>29899.994033999999</v>
      </c>
      <c r="F39" s="244">
        <f t="shared" si="1"/>
        <v>2705078.0728800008</v>
      </c>
      <c r="G39" s="134">
        <f>'CURVA ABC SERVIÇOS'!E39/SUM('CURVA ABC SERVIÇOS'!$E$7:$E$208)</f>
        <v>8.4610941972482947E-3</v>
      </c>
      <c r="H39" s="143">
        <f t="shared" si="2"/>
        <v>0.76548243988016074</v>
      </c>
      <c r="I39" s="144" t="str">
        <f t="shared" ref="I39:I70" si="3">IF(H39&lt;0.5,"CLASSE A",IF(AND(H39&gt;=0.5,H39&lt;0.8),"CLASSE B","CLASSE C"))</f>
        <v>CLASSE B</v>
      </c>
    </row>
    <row r="40" spans="1:9" ht="22.5">
      <c r="A40" s="241" t="s">
        <v>512</v>
      </c>
      <c r="B40" s="243" t="s">
        <v>513</v>
      </c>
      <c r="C40" s="144">
        <v>1848.19</v>
      </c>
      <c r="D40" s="144" t="s">
        <v>117</v>
      </c>
      <c r="E40" s="244">
        <v>29437.944756000001</v>
      </c>
      <c r="F40" s="244">
        <f t="shared" si="1"/>
        <v>2734516.0176360006</v>
      </c>
      <c r="G40" s="134">
        <f>'CURVA ABC SERVIÇOS'!E40/SUM('CURVA ABC SERVIÇOS'!$E$7:$E$208)</f>
        <v>8.3303435870480703E-3</v>
      </c>
      <c r="H40" s="143">
        <f t="shared" ref="H40:H71" si="4">+G40+H39</f>
        <v>0.77381278346720883</v>
      </c>
      <c r="I40" s="144" t="str">
        <f t="shared" si="3"/>
        <v>CLASSE B</v>
      </c>
    </row>
    <row r="41" spans="1:9" ht="22.5">
      <c r="A41" s="241" t="s">
        <v>246</v>
      </c>
      <c r="B41" s="243" t="s">
        <v>247</v>
      </c>
      <c r="C41" s="144">
        <v>38.17</v>
      </c>
      <c r="D41" s="144" t="s">
        <v>86</v>
      </c>
      <c r="E41" s="244">
        <v>29014.851419999999</v>
      </c>
      <c r="F41" s="244">
        <f t="shared" si="1"/>
        <v>2763530.8690560008</v>
      </c>
      <c r="G41" s="134">
        <f>'CURVA ABC SERVIÇOS'!E41/SUM('CURVA ABC SERVIÇOS'!$E$7:$E$208)</f>
        <v>8.2106167213485889E-3</v>
      </c>
      <c r="H41" s="143">
        <f t="shared" si="4"/>
        <v>0.78202340018855743</v>
      </c>
      <c r="I41" s="144" t="str">
        <f t="shared" si="3"/>
        <v>CLASSE B</v>
      </c>
    </row>
    <row r="42" spans="1:9" ht="33.75">
      <c r="A42" s="241" t="s">
        <v>210</v>
      </c>
      <c r="B42" s="243" t="s">
        <v>211</v>
      </c>
      <c r="C42" s="144">
        <v>431.52</v>
      </c>
      <c r="D42" s="144" t="s">
        <v>117</v>
      </c>
      <c r="E42" s="244">
        <v>28406.169521999997</v>
      </c>
      <c r="F42" s="244">
        <f t="shared" si="1"/>
        <v>2791937.0385780009</v>
      </c>
      <c r="G42" s="134">
        <f>'CURVA ABC SERVIÇOS'!E42/SUM('CURVA ABC SERVIÇOS'!$E$7:$E$208)</f>
        <v>8.038372042326861E-3</v>
      </c>
      <c r="H42" s="143">
        <f t="shared" si="4"/>
        <v>0.79006177223088425</v>
      </c>
      <c r="I42" s="144" t="str">
        <f t="shared" si="3"/>
        <v>CLASSE B</v>
      </c>
    </row>
    <row r="43" spans="1:9">
      <c r="A43" s="241" t="s">
        <v>289</v>
      </c>
      <c r="B43" s="243" t="s">
        <v>290</v>
      </c>
      <c r="C43" s="144">
        <v>1461.28</v>
      </c>
      <c r="D43" s="144" t="s">
        <v>157</v>
      </c>
      <c r="E43" s="244">
        <v>28032.763482000002</v>
      </c>
      <c r="F43" s="244">
        <f t="shared" si="1"/>
        <v>2819969.8020600011</v>
      </c>
      <c r="G43" s="134">
        <f>'CURVA ABC SERVIÇOS'!E43/SUM('CURVA ABC SERVIÇOS'!$E$7:$E$208)</f>
        <v>7.932705677488501E-3</v>
      </c>
      <c r="H43" s="143">
        <f t="shared" si="4"/>
        <v>0.79799447790837275</v>
      </c>
      <c r="I43" s="144" t="str">
        <f t="shared" si="3"/>
        <v>CLASSE B</v>
      </c>
    </row>
    <row r="44" spans="1:9">
      <c r="A44" s="241">
        <v>84656</v>
      </c>
      <c r="B44" s="243" t="s">
        <v>2372</v>
      </c>
      <c r="C44" s="144">
        <v>924</v>
      </c>
      <c r="D44" s="144" t="s">
        <v>117</v>
      </c>
      <c r="E44" s="244">
        <v>27676.224576000001</v>
      </c>
      <c r="F44" s="244">
        <f t="shared" si="1"/>
        <v>2847646.0266360012</v>
      </c>
      <c r="G44" s="134">
        <f>'CURVA ABC SERVIÇOS'!E44/SUM('CURVA ABC SERVIÇOS'!$E$7:$E$208)</f>
        <v>7.8318123707801623E-3</v>
      </c>
      <c r="H44" s="143">
        <f t="shared" si="4"/>
        <v>0.80582629027915287</v>
      </c>
      <c r="I44" s="144" t="str">
        <f t="shared" si="3"/>
        <v>CLASSE C</v>
      </c>
    </row>
    <row r="45" spans="1:9">
      <c r="A45" s="241" t="s">
        <v>163</v>
      </c>
      <c r="B45" s="243" t="s">
        <v>164</v>
      </c>
      <c r="C45" s="144">
        <v>2831</v>
      </c>
      <c r="D45" s="144" t="s">
        <v>157</v>
      </c>
      <c r="E45" s="244">
        <v>27473.581050000001</v>
      </c>
      <c r="F45" s="244">
        <f t="shared" si="1"/>
        <v>2875119.6076860013</v>
      </c>
      <c r="G45" s="134">
        <f>'CURVA ABC SERVIÇOS'!E45/SUM('CURVA ABC SERVIÇOS'!$E$7:$E$208)</f>
        <v>7.7744683472329053E-3</v>
      </c>
      <c r="H45" s="143">
        <f t="shared" si="4"/>
        <v>0.81360075862638581</v>
      </c>
      <c r="I45" s="144" t="str">
        <f t="shared" si="3"/>
        <v>CLASSE C</v>
      </c>
    </row>
    <row r="46" spans="1:9" ht="22.5">
      <c r="A46" s="241" t="s">
        <v>150</v>
      </c>
      <c r="B46" s="243" t="s">
        <v>151</v>
      </c>
      <c r="C46" s="144">
        <v>121.31</v>
      </c>
      <c r="D46" s="144" t="s">
        <v>117</v>
      </c>
      <c r="E46" s="244">
        <v>24807.509507999999</v>
      </c>
      <c r="F46" s="244">
        <f t="shared" si="1"/>
        <v>2899927.1171940016</v>
      </c>
      <c r="G46" s="134">
        <f>'CURVA ABC SERVIÇOS'!E46/SUM('CURVA ABC SERVIÇOS'!$E$7:$E$208)</f>
        <v>7.0200239674844045E-3</v>
      </c>
      <c r="H46" s="143">
        <f t="shared" si="4"/>
        <v>0.82062078259387017</v>
      </c>
      <c r="I46" s="144" t="str">
        <f t="shared" si="3"/>
        <v>CLASSE C</v>
      </c>
    </row>
    <row r="47" spans="1:9" ht="22.5">
      <c r="A47" s="241" t="s">
        <v>178</v>
      </c>
      <c r="B47" s="243" t="s">
        <v>179</v>
      </c>
      <c r="C47" s="144">
        <v>57.2</v>
      </c>
      <c r="D47" s="144" t="s">
        <v>99</v>
      </c>
      <c r="E47" s="244">
        <v>24713.782338000001</v>
      </c>
      <c r="F47" s="244">
        <f t="shared" si="1"/>
        <v>2924640.8995320015</v>
      </c>
      <c r="G47" s="134">
        <f>'CURVA ABC SERVIÇOS'!E47/SUM('CURVA ABC SERVIÇOS'!$E$7:$E$208)</f>
        <v>6.9935010720848364E-3</v>
      </c>
      <c r="H47" s="143">
        <f t="shared" si="4"/>
        <v>0.82761428366595502</v>
      </c>
      <c r="I47" s="144" t="str">
        <f t="shared" si="3"/>
        <v>CLASSE C</v>
      </c>
    </row>
    <row r="48" spans="1:9">
      <c r="A48" s="241" t="s">
        <v>256</v>
      </c>
      <c r="B48" s="243" t="s">
        <v>257</v>
      </c>
      <c r="C48" s="144">
        <v>63.45</v>
      </c>
      <c r="D48" s="144" t="s">
        <v>117</v>
      </c>
      <c r="E48" s="244">
        <v>23835.627</v>
      </c>
      <c r="F48" s="244">
        <f t="shared" si="1"/>
        <v>2948476.5265320013</v>
      </c>
      <c r="G48" s="134">
        <f>'CURVA ABC SERVIÇOS'!E48/SUM('CURVA ABC SERVIÇOS'!$E$7:$E$208)</f>
        <v>6.7450008541187255E-3</v>
      </c>
      <c r="H48" s="143">
        <f t="shared" si="4"/>
        <v>0.8343592845200738</v>
      </c>
      <c r="I48" s="144" t="str">
        <f t="shared" si="3"/>
        <v>CLASSE C</v>
      </c>
    </row>
    <row r="49" spans="1:9" ht="33.75">
      <c r="A49" s="241" t="s">
        <v>505</v>
      </c>
      <c r="B49" s="243" t="s">
        <v>506</v>
      </c>
      <c r="C49" s="144">
        <v>728.73</v>
      </c>
      <c r="D49" s="144" t="s">
        <v>117</v>
      </c>
      <c r="E49" s="244">
        <v>23652.405095999999</v>
      </c>
      <c r="F49" s="244">
        <f t="shared" si="1"/>
        <v>2972128.9316280014</v>
      </c>
      <c r="G49" s="134">
        <f>'CURVA ABC SERVIÇOS'!E49/SUM('CURVA ABC SERVIÇOS'!$E$7:$E$208)</f>
        <v>6.6931527571933427E-3</v>
      </c>
      <c r="H49" s="143">
        <f t="shared" si="4"/>
        <v>0.84105243727726708</v>
      </c>
      <c r="I49" s="144" t="str">
        <f t="shared" si="3"/>
        <v>CLASSE C</v>
      </c>
    </row>
    <row r="50" spans="1:9">
      <c r="A50" s="241" t="s">
        <v>304</v>
      </c>
      <c r="B50" s="243" t="s">
        <v>305</v>
      </c>
      <c r="C50" s="144">
        <v>1081.02</v>
      </c>
      <c r="D50" s="144" t="s">
        <v>157</v>
      </c>
      <c r="E50" s="244">
        <v>22321.742244000001</v>
      </c>
      <c r="F50" s="244">
        <f t="shared" si="1"/>
        <v>2994450.6738720015</v>
      </c>
      <c r="G50" s="134">
        <f>'CURVA ABC SERVIÇOS'!E50/SUM('CURVA ABC SERVIÇOS'!$E$7:$E$208)</f>
        <v>6.3166020554524553E-3</v>
      </c>
      <c r="H50" s="143">
        <f t="shared" si="4"/>
        <v>0.84736903933271956</v>
      </c>
      <c r="I50" s="144" t="str">
        <f t="shared" si="3"/>
        <v>CLASSE C</v>
      </c>
    </row>
    <row r="51" spans="1:9" ht="22.5">
      <c r="A51" s="241" t="s">
        <v>674</v>
      </c>
      <c r="B51" s="243" t="s">
        <v>675</v>
      </c>
      <c r="C51" s="144">
        <v>23</v>
      </c>
      <c r="D51" s="144" t="s">
        <v>56</v>
      </c>
      <c r="E51" s="244">
        <v>20464.842342</v>
      </c>
      <c r="F51" s="244">
        <f t="shared" si="1"/>
        <v>3014915.5162140015</v>
      </c>
      <c r="G51" s="134">
        <f>'CURVA ABC SERVIÇOS'!E51/SUM('CURVA ABC SERVIÇOS'!$E$7:$E$208)</f>
        <v>5.791136900917062E-3</v>
      </c>
      <c r="H51" s="143">
        <f t="shared" si="4"/>
        <v>0.8531601762336366</v>
      </c>
      <c r="I51" s="144" t="str">
        <f t="shared" si="3"/>
        <v>CLASSE C</v>
      </c>
    </row>
    <row r="52" spans="1:9">
      <c r="A52" s="241" t="s">
        <v>522</v>
      </c>
      <c r="B52" s="243" t="s">
        <v>524</v>
      </c>
      <c r="C52" s="144">
        <v>5</v>
      </c>
      <c r="D52" s="144" t="s">
        <v>523</v>
      </c>
      <c r="E52" s="244">
        <v>16666.781999999999</v>
      </c>
      <c r="F52" s="244">
        <f t="shared" si="1"/>
        <v>3031582.2982140016</v>
      </c>
      <c r="G52" s="134">
        <f>'CURVA ABC SERVIÇOS'!E52/SUM('CURVA ABC SERVIÇOS'!$E$7:$E$208)</f>
        <v>4.7163625620341596E-3</v>
      </c>
      <c r="H52" s="143">
        <f t="shared" si="4"/>
        <v>0.85787653879567072</v>
      </c>
      <c r="I52" s="144" t="str">
        <f t="shared" si="3"/>
        <v>CLASSE C</v>
      </c>
    </row>
    <row r="53" spans="1:9" ht="22.5">
      <c r="A53" s="241" t="s">
        <v>166</v>
      </c>
      <c r="B53" s="243" t="s">
        <v>167</v>
      </c>
      <c r="C53" s="144">
        <v>1896</v>
      </c>
      <c r="D53" s="144" t="s">
        <v>157</v>
      </c>
      <c r="E53" s="244">
        <v>15218.437392</v>
      </c>
      <c r="F53" s="244">
        <f t="shared" si="1"/>
        <v>3046800.7356060017</v>
      </c>
      <c r="G53" s="134">
        <f>'CURVA ABC SERVIÇOS'!E53/SUM('CURVA ABC SERVIÇOS'!$E$7:$E$208)</f>
        <v>4.3065103010460912E-3</v>
      </c>
      <c r="H53" s="143">
        <f t="shared" si="4"/>
        <v>0.86218304909671684</v>
      </c>
      <c r="I53" s="144" t="str">
        <f t="shared" si="3"/>
        <v>CLASSE C</v>
      </c>
    </row>
    <row r="54" spans="1:9" ht="22.5">
      <c r="A54" s="241" t="s">
        <v>172</v>
      </c>
      <c r="B54" s="243" t="s">
        <v>173</v>
      </c>
      <c r="C54" s="144">
        <v>2125</v>
      </c>
      <c r="D54" s="144" t="s">
        <v>157</v>
      </c>
      <c r="E54" s="244">
        <v>15087.444750000001</v>
      </c>
      <c r="F54" s="244">
        <f t="shared" si="1"/>
        <v>3061888.1803560015</v>
      </c>
      <c r="G54" s="134">
        <f>'CURVA ABC SERVIÇOS'!E54/SUM('CURVA ABC SERVIÇOS'!$E$7:$E$208)</f>
        <v>4.2694420300006825E-3</v>
      </c>
      <c r="H54" s="143">
        <f t="shared" si="4"/>
        <v>0.86645249112671752</v>
      </c>
      <c r="I54" s="144" t="str">
        <f t="shared" si="3"/>
        <v>CLASSE C</v>
      </c>
    </row>
    <row r="55" spans="1:9" ht="22.5">
      <c r="A55" s="241" t="s">
        <v>490</v>
      </c>
      <c r="B55" s="243" t="s">
        <v>491</v>
      </c>
      <c r="C55" s="144">
        <v>667.69</v>
      </c>
      <c r="D55" s="144" t="s">
        <v>117</v>
      </c>
      <c r="E55" s="244">
        <v>14464.212288000001</v>
      </c>
      <c r="F55" s="244">
        <f t="shared" si="1"/>
        <v>3076352.3926440016</v>
      </c>
      <c r="G55" s="134">
        <f>'CURVA ABC SERVIÇOS'!E55/SUM('CURVA ABC SERVIÇOS'!$E$7:$E$208)</f>
        <v>4.0930798353537986E-3</v>
      </c>
      <c r="H55" s="143">
        <f t="shared" si="4"/>
        <v>0.8705455709620713</v>
      </c>
      <c r="I55" s="144" t="str">
        <f t="shared" si="3"/>
        <v>CLASSE C</v>
      </c>
    </row>
    <row r="56" spans="1:9">
      <c r="A56" s="241" t="s">
        <v>240</v>
      </c>
      <c r="B56" s="243" t="s">
        <v>241</v>
      </c>
      <c r="C56" s="144">
        <v>12.48</v>
      </c>
      <c r="D56" s="144" t="s">
        <v>86</v>
      </c>
      <c r="E56" s="244">
        <v>13748.717729999998</v>
      </c>
      <c r="F56" s="244">
        <f t="shared" si="1"/>
        <v>3090101.1103740018</v>
      </c>
      <c r="G56" s="134">
        <f>'CURVA ABC SERVIÇOS'!E56/SUM('CURVA ABC SERVIÇOS'!$E$7:$E$208)</f>
        <v>3.8906093316482611E-3</v>
      </c>
      <c r="H56" s="143">
        <f t="shared" si="4"/>
        <v>0.87443618029371961</v>
      </c>
      <c r="I56" s="144" t="str">
        <f t="shared" si="3"/>
        <v>CLASSE C</v>
      </c>
    </row>
    <row r="57" spans="1:9">
      <c r="A57" s="241" t="s">
        <v>623</v>
      </c>
      <c r="B57" s="243" t="s">
        <v>624</v>
      </c>
      <c r="C57" s="144">
        <v>300</v>
      </c>
      <c r="D57" s="144" t="s">
        <v>86</v>
      </c>
      <c r="E57" s="244">
        <v>13662.754199999999</v>
      </c>
      <c r="F57" s="244">
        <f t="shared" si="1"/>
        <v>3103763.8645740016</v>
      </c>
      <c r="G57" s="134">
        <f>'CURVA ABC SERVIÇOS'!E57/SUM('CURVA ABC SERVIÇOS'!$E$7:$E$208)</f>
        <v>3.8662833895082428E-3</v>
      </c>
      <c r="H57" s="143">
        <f t="shared" si="4"/>
        <v>0.87830246368322784</v>
      </c>
      <c r="I57" s="144" t="str">
        <f t="shared" si="3"/>
        <v>CLASSE C</v>
      </c>
    </row>
    <row r="58" spans="1:9" ht="22.5">
      <c r="A58" s="241" t="s">
        <v>469</v>
      </c>
      <c r="B58" s="243" t="s">
        <v>470</v>
      </c>
      <c r="C58" s="144">
        <v>312</v>
      </c>
      <c r="D58" s="144" t="s">
        <v>86</v>
      </c>
      <c r="E58" s="244">
        <v>13517.749440000001</v>
      </c>
      <c r="F58" s="244">
        <f t="shared" si="1"/>
        <v>3117281.6140140016</v>
      </c>
      <c r="G58" s="134">
        <f>'CURVA ABC SERVIÇOS'!E58/SUM('CURVA ABC SERVIÇOS'!$E$7:$E$208)</f>
        <v>3.8252499721766467E-3</v>
      </c>
      <c r="H58" s="143">
        <f t="shared" si="4"/>
        <v>0.88212771365540443</v>
      </c>
      <c r="I58" s="144" t="str">
        <f t="shared" si="3"/>
        <v>CLASSE C</v>
      </c>
    </row>
    <row r="59" spans="1:9" ht="22.5">
      <c r="A59" s="241" t="s">
        <v>422</v>
      </c>
      <c r="B59" s="243" t="s">
        <v>423</v>
      </c>
      <c r="C59" s="144">
        <v>3600</v>
      </c>
      <c r="D59" s="144" t="s">
        <v>86</v>
      </c>
      <c r="E59" s="244">
        <v>11134.562400000001</v>
      </c>
      <c r="F59" s="244">
        <f t="shared" si="1"/>
        <v>3128416.1764140017</v>
      </c>
      <c r="G59" s="134">
        <f>'CURVA ABC SERVIÇOS'!E59/SUM('CURVA ABC SERVIÇOS'!$E$7:$E$208)</f>
        <v>3.1508561909547521E-3</v>
      </c>
      <c r="H59" s="143">
        <f t="shared" si="4"/>
        <v>0.88527856984635922</v>
      </c>
      <c r="I59" s="144" t="str">
        <f t="shared" si="3"/>
        <v>CLASSE C</v>
      </c>
    </row>
    <row r="60" spans="1:9">
      <c r="A60" s="241">
        <v>83668</v>
      </c>
      <c r="B60" s="243" t="s">
        <v>2369</v>
      </c>
      <c r="C60" s="144">
        <v>83.187000000000012</v>
      </c>
      <c r="D60" s="144" t="s">
        <v>99</v>
      </c>
      <c r="E60" s="244">
        <v>10216.674755999999</v>
      </c>
      <c r="F60" s="244">
        <f t="shared" si="1"/>
        <v>3138632.8511700016</v>
      </c>
      <c r="G60" s="134">
        <f>'CURVA ABC SERVIÇOS'!E60/SUM('CURVA ABC SERVIÇOS'!$E$7:$E$208)</f>
        <v>2.8911125331619429E-3</v>
      </c>
      <c r="H60" s="143">
        <f t="shared" si="4"/>
        <v>0.88816968237952121</v>
      </c>
      <c r="I60" s="144" t="str">
        <f t="shared" si="3"/>
        <v>CLASSE C</v>
      </c>
    </row>
    <row r="61" spans="1:9">
      <c r="A61" s="241" t="s">
        <v>316</v>
      </c>
      <c r="B61" s="243" t="s">
        <v>317</v>
      </c>
      <c r="C61" s="144">
        <v>1092</v>
      </c>
      <c r="D61" s="144" t="s">
        <v>56</v>
      </c>
      <c r="E61" s="244">
        <v>10187.147879999999</v>
      </c>
      <c r="F61" s="244">
        <f t="shared" si="1"/>
        <v>3148819.9990500016</v>
      </c>
      <c r="G61" s="134">
        <f>'CURVA ABC SERVIÇOS'!E61/SUM('CURVA ABC SERVIÇOS'!$E$7:$E$208)</f>
        <v>2.8827570238296541E-3</v>
      </c>
      <c r="H61" s="143">
        <f t="shared" si="4"/>
        <v>0.89105243940335088</v>
      </c>
      <c r="I61" s="144" t="str">
        <f t="shared" si="3"/>
        <v>CLASSE C</v>
      </c>
    </row>
    <row r="62" spans="1:9" ht="22.5">
      <c r="A62" s="241" t="s">
        <v>557</v>
      </c>
      <c r="B62" s="243" t="s">
        <v>558</v>
      </c>
      <c r="C62" s="144">
        <v>22</v>
      </c>
      <c r="D62" s="144" t="s">
        <v>117</v>
      </c>
      <c r="E62" s="244">
        <v>9711.9129360000006</v>
      </c>
      <c r="F62" s="244">
        <f t="shared" si="1"/>
        <v>3158531.9119860018</v>
      </c>
      <c r="G62" s="134">
        <f>'CURVA ABC SERVIÇOS'!E62/SUM('CURVA ABC SERVIÇOS'!$E$7:$E$208)</f>
        <v>2.7482751365611948E-3</v>
      </c>
      <c r="H62" s="143">
        <f t="shared" si="4"/>
        <v>0.89380071453991206</v>
      </c>
      <c r="I62" s="144" t="str">
        <f t="shared" si="3"/>
        <v>CLASSE C</v>
      </c>
    </row>
    <row r="63" spans="1:9" ht="22.5">
      <c r="A63" s="241" t="s">
        <v>483</v>
      </c>
      <c r="B63" s="243" t="s">
        <v>484</v>
      </c>
      <c r="C63" s="144">
        <v>95.2</v>
      </c>
      <c r="D63" s="144" t="s">
        <v>117</v>
      </c>
      <c r="E63" s="244">
        <v>9599.9412119999997</v>
      </c>
      <c r="F63" s="244">
        <f t="shared" si="1"/>
        <v>3168131.8531980016</v>
      </c>
      <c r="G63" s="134">
        <f>'CURVA ABC SERVIÇOS'!E63/SUM('CURVA ABC SERVIÇOS'!$E$7:$E$208)</f>
        <v>2.716589401001683E-3</v>
      </c>
      <c r="H63" s="143">
        <f t="shared" si="4"/>
        <v>0.89651730394091378</v>
      </c>
      <c r="I63" s="144" t="str">
        <f t="shared" si="3"/>
        <v>CLASSE C</v>
      </c>
    </row>
    <row r="64" spans="1:9">
      <c r="A64" s="241" t="s">
        <v>662</v>
      </c>
      <c r="B64" s="243" t="s">
        <v>663</v>
      </c>
      <c r="C64" s="144">
        <v>94.8</v>
      </c>
      <c r="D64" s="144" t="s">
        <v>86</v>
      </c>
      <c r="E64" s="244">
        <v>9575.0349539999988</v>
      </c>
      <c r="F64" s="244">
        <f t="shared" si="1"/>
        <v>3177706.8881520014</v>
      </c>
      <c r="G64" s="134">
        <f>'CURVA ABC SERVIÇOS'!E64/SUM('CURVA ABC SERVIÇOS'!$E$7:$E$208)</f>
        <v>2.7095414332061261E-3</v>
      </c>
      <c r="H64" s="143">
        <f t="shared" si="4"/>
        <v>0.8992268453741199</v>
      </c>
      <c r="I64" s="144" t="str">
        <f t="shared" si="3"/>
        <v>CLASSE C</v>
      </c>
    </row>
    <row r="65" spans="1:9" ht="22.5">
      <c r="A65" s="241" t="s">
        <v>560</v>
      </c>
      <c r="B65" s="243" t="s">
        <v>561</v>
      </c>
      <c r="C65" s="144">
        <v>13</v>
      </c>
      <c r="D65" s="144" t="s">
        <v>117</v>
      </c>
      <c r="E65" s="244">
        <v>9535.18995</v>
      </c>
      <c r="F65" s="244">
        <f t="shared" si="1"/>
        <v>3187242.0781020015</v>
      </c>
      <c r="G65" s="134">
        <f>'CURVA ABC SERVIÇOS'!E65/SUM('CURVA ABC SERVIÇOS'!$E$7:$E$208)</f>
        <v>2.6982661021224355E-3</v>
      </c>
      <c r="H65" s="143">
        <f t="shared" si="4"/>
        <v>0.90192511147624232</v>
      </c>
      <c r="I65" s="144" t="str">
        <f t="shared" si="3"/>
        <v>CLASSE C</v>
      </c>
    </row>
    <row r="66" spans="1:9" ht="22.5">
      <c r="A66" s="241">
        <v>68053</v>
      </c>
      <c r="B66" s="243" t="s">
        <v>2367</v>
      </c>
      <c r="C66" s="144">
        <v>1663.74</v>
      </c>
      <c r="D66" s="144" t="s">
        <v>117</v>
      </c>
      <c r="E66" s="244">
        <v>9333.3478319999995</v>
      </c>
      <c r="F66" s="244">
        <f t="shared" si="1"/>
        <v>3196575.4259340013</v>
      </c>
      <c r="G66" s="134">
        <f>'CURVA ABC SERVIÇOS'!E66/SUM('CURVA ABC SERVIÇOS'!$E$7:$E$208)</f>
        <v>2.6411488608471321E-3</v>
      </c>
      <c r="H66" s="143">
        <f t="shared" si="4"/>
        <v>0.90456626033708942</v>
      </c>
      <c r="I66" s="144" t="str">
        <f t="shared" si="3"/>
        <v>CLASSE C</v>
      </c>
    </row>
    <row r="67" spans="1:9" ht="22.5">
      <c r="A67" s="241" t="s">
        <v>219</v>
      </c>
      <c r="B67" s="243" t="s">
        <v>220</v>
      </c>
      <c r="C67" s="144">
        <v>76.86</v>
      </c>
      <c r="D67" s="144" t="s">
        <v>117</v>
      </c>
      <c r="E67" s="244">
        <v>9095.066694000001</v>
      </c>
      <c r="F67" s="244">
        <f t="shared" si="1"/>
        <v>3205670.4926280011</v>
      </c>
      <c r="G67" s="134">
        <f>'CURVA ABC SERVIÇOS'!E67/SUM('CURVA ABC SERVIÇOS'!$E$7:$E$208)</f>
        <v>2.5737201131439411E-3</v>
      </c>
      <c r="H67" s="143">
        <f t="shared" si="4"/>
        <v>0.90713998045023336</v>
      </c>
      <c r="I67" s="144" t="str">
        <f t="shared" si="3"/>
        <v>CLASSE C</v>
      </c>
    </row>
    <row r="68" spans="1:9">
      <c r="A68" s="241" t="s">
        <v>268</v>
      </c>
      <c r="B68" s="243" t="s">
        <v>269</v>
      </c>
      <c r="C68" s="144">
        <v>446.1</v>
      </c>
      <c r="D68" s="144" t="s">
        <v>157</v>
      </c>
      <c r="E68" s="244">
        <v>8714.2601519999989</v>
      </c>
      <c r="F68" s="244">
        <f t="shared" si="1"/>
        <v>3214384.7527800011</v>
      </c>
      <c r="G68" s="134">
        <f>'CURVA ABC SERVIÇOS'!E68/SUM('CURVA ABC SERVIÇOS'!$E$7:$E$208)</f>
        <v>2.4659595557630083E-3</v>
      </c>
      <c r="H68" s="143">
        <f t="shared" si="4"/>
        <v>0.90960594000599637</v>
      </c>
      <c r="I68" s="144" t="str">
        <f t="shared" si="3"/>
        <v>CLASSE C</v>
      </c>
    </row>
    <row r="69" spans="1:9" ht="22.5">
      <c r="A69" s="241" t="s">
        <v>486</v>
      </c>
      <c r="B69" s="243" t="s">
        <v>487</v>
      </c>
      <c r="C69" s="144">
        <v>838.73</v>
      </c>
      <c r="D69" s="144" t="s">
        <v>117</v>
      </c>
      <c r="E69" s="244">
        <v>8517.5896200000007</v>
      </c>
      <c r="F69" s="244">
        <f t="shared" si="1"/>
        <v>3222902.3424000014</v>
      </c>
      <c r="G69" s="134">
        <f>'CURVA ABC SERVIÇOS'!E69/SUM('CURVA ABC SERVIÇOS'!$E$7:$E$208)</f>
        <v>2.4103057688364057E-3</v>
      </c>
      <c r="H69" s="143">
        <f t="shared" si="4"/>
        <v>0.91201624577483276</v>
      </c>
      <c r="I69" s="144" t="str">
        <f t="shared" si="3"/>
        <v>CLASSE C</v>
      </c>
    </row>
    <row r="70" spans="1:9" ht="22.5">
      <c r="A70" s="241" t="s">
        <v>166</v>
      </c>
      <c r="B70" s="243" t="s">
        <v>167</v>
      </c>
      <c r="C70" s="144">
        <v>1060</v>
      </c>
      <c r="D70" s="144" t="s">
        <v>157</v>
      </c>
      <c r="E70" s="244">
        <v>8508.1981200000009</v>
      </c>
      <c r="F70" s="244">
        <f t="shared" si="1"/>
        <v>3231410.5405200012</v>
      </c>
      <c r="G70" s="134">
        <f>'CURVA ABC SERVIÇOS'!E70/SUM('CURVA ABC SERVIÇOS'!$E$7:$E$208)</f>
        <v>2.4076481640869498E-3</v>
      </c>
      <c r="H70" s="143">
        <f t="shared" si="4"/>
        <v>0.91442389393891965</v>
      </c>
      <c r="I70" s="144" t="str">
        <f t="shared" si="3"/>
        <v>CLASSE C</v>
      </c>
    </row>
    <row r="71" spans="1:9">
      <c r="A71" s="241" t="s">
        <v>92</v>
      </c>
      <c r="B71" s="243" t="s">
        <v>93</v>
      </c>
      <c r="C71" s="144">
        <v>120</v>
      </c>
      <c r="D71" s="144" t="s">
        <v>86</v>
      </c>
      <c r="E71" s="244">
        <v>8369.7047999999995</v>
      </c>
      <c r="F71" s="244">
        <f t="shared" si="1"/>
        <v>3239780.2453200012</v>
      </c>
      <c r="G71" s="134">
        <f>'CURVA ABC SERVIÇOS'!E71/SUM('CURVA ABC SERVIÇOS'!$E$7:$E$208)</f>
        <v>2.3684573527149753E-3</v>
      </c>
      <c r="H71" s="143">
        <f t="shared" si="4"/>
        <v>0.91679235129163461</v>
      </c>
      <c r="I71" s="144" t="str">
        <f t="shared" ref="I71:I102" si="5">IF(H71&lt;0.5,"CLASSE A",IF(AND(H71&gt;=0.5,H71&lt;0.8),"CLASSE B","CLASSE C"))</f>
        <v>CLASSE C</v>
      </c>
    </row>
    <row r="72" spans="1:9" ht="22.5">
      <c r="A72" s="241" t="s">
        <v>431</v>
      </c>
      <c r="B72" s="243" t="s">
        <v>432</v>
      </c>
      <c r="C72" s="144">
        <v>1110</v>
      </c>
      <c r="D72" s="144" t="s">
        <v>86</v>
      </c>
      <c r="E72" s="244">
        <v>8353.5514199999998</v>
      </c>
      <c r="F72" s="244">
        <f t="shared" si="1"/>
        <v>3248133.7967400011</v>
      </c>
      <c r="G72" s="134">
        <f>'CURVA ABC SERVIÇOS'!E72/SUM('CURVA ABC SERVIÇOS'!$E$7:$E$208)</f>
        <v>2.3638862725459116E-3</v>
      </c>
      <c r="H72" s="143">
        <f t="shared" ref="H72:H103" si="6">+G72+H71</f>
        <v>0.91915623756418052</v>
      </c>
      <c r="I72" s="144" t="str">
        <f t="shared" si="5"/>
        <v>CLASSE C</v>
      </c>
    </row>
    <row r="73" spans="1:9" ht="22.5">
      <c r="A73" s="241" t="s">
        <v>124</v>
      </c>
      <c r="B73" s="243" t="s">
        <v>125</v>
      </c>
      <c r="C73" s="144">
        <v>139.03</v>
      </c>
      <c r="D73" s="144" t="s">
        <v>99</v>
      </c>
      <c r="E73" s="244">
        <v>8333.8543140000002</v>
      </c>
      <c r="F73" s="244">
        <f t="shared" ref="F73:F136" si="7">F72+E73</f>
        <v>3256467.6510540009</v>
      </c>
      <c r="G73" s="134">
        <f>'CURVA ABC SERVIÇOS'!E73/SUM('CURVA ABC SERVIÇOS'!$E$7:$E$208)</f>
        <v>2.3583123895180532E-3</v>
      </c>
      <c r="H73" s="143">
        <f t="shared" si="6"/>
        <v>0.92151454995369853</v>
      </c>
      <c r="I73" s="144" t="str">
        <f t="shared" si="5"/>
        <v>CLASSE C</v>
      </c>
    </row>
    <row r="74" spans="1:9">
      <c r="A74" s="241" t="s">
        <v>277</v>
      </c>
      <c r="B74" s="243" t="s">
        <v>278</v>
      </c>
      <c r="C74" s="144">
        <v>423.84</v>
      </c>
      <c r="D74" s="144" t="s">
        <v>157</v>
      </c>
      <c r="E74" s="244">
        <v>8300.6584919999987</v>
      </c>
      <c r="F74" s="244">
        <f t="shared" si="7"/>
        <v>3264768.3095460008</v>
      </c>
      <c r="G74" s="134">
        <f>'CURVA ABC SERVIÇOS'!E74/SUM('CURVA ABC SERVIÇOS'!$E$7:$E$208)</f>
        <v>2.3489186425969763E-3</v>
      </c>
      <c r="H74" s="143">
        <f t="shared" si="6"/>
        <v>0.92386346859629553</v>
      </c>
      <c r="I74" s="144" t="str">
        <f t="shared" si="5"/>
        <v>CLASSE C</v>
      </c>
    </row>
    <row r="75" spans="1:9">
      <c r="A75" s="241" t="s">
        <v>156</v>
      </c>
      <c r="B75" s="243" t="s">
        <v>158</v>
      </c>
      <c r="C75" s="144">
        <v>798</v>
      </c>
      <c r="D75" s="144" t="s">
        <v>157</v>
      </c>
      <c r="E75" s="244">
        <v>8143.9331400000001</v>
      </c>
      <c r="F75" s="244">
        <f t="shared" si="7"/>
        <v>3272912.2426860007</v>
      </c>
      <c r="G75" s="134">
        <f>'CURVA ABC SERVIÇOS'!E75/SUM('CURVA ABC SERVIÇOS'!$E$7:$E$208)</f>
        <v>2.3045685345380591E-3</v>
      </c>
      <c r="H75" s="143">
        <f t="shared" si="6"/>
        <v>0.92616803713083362</v>
      </c>
      <c r="I75" s="144" t="str">
        <f t="shared" si="5"/>
        <v>CLASSE C</v>
      </c>
    </row>
    <row r="76" spans="1:9" ht="22.5">
      <c r="A76" s="241" t="s">
        <v>569</v>
      </c>
      <c r="B76" s="243" t="s">
        <v>570</v>
      </c>
      <c r="C76" s="144">
        <v>1</v>
      </c>
      <c r="D76" s="144" t="s">
        <v>56</v>
      </c>
      <c r="E76" s="244">
        <v>8099.7304799999993</v>
      </c>
      <c r="F76" s="244">
        <f t="shared" si="7"/>
        <v>3281011.9731660006</v>
      </c>
      <c r="G76" s="134">
        <f>'CURVA ABC SERVIÇOS'!E76/SUM('CURVA ABC SERVIÇOS'!$E$7:$E$208)</f>
        <v>2.2920600748506203E-3</v>
      </c>
      <c r="H76" s="143">
        <f t="shared" si="6"/>
        <v>0.92846009720568423</v>
      </c>
      <c r="I76" s="144" t="str">
        <f t="shared" si="5"/>
        <v>CLASSE C</v>
      </c>
    </row>
    <row r="77" spans="1:9">
      <c r="A77" s="241" t="s">
        <v>274</v>
      </c>
      <c r="B77" s="243" t="s">
        <v>275</v>
      </c>
      <c r="C77" s="144">
        <v>374.92</v>
      </c>
      <c r="D77" s="144" t="s">
        <v>157</v>
      </c>
      <c r="E77" s="244">
        <v>7582.020912</v>
      </c>
      <c r="F77" s="244">
        <f t="shared" si="7"/>
        <v>3288593.9940780005</v>
      </c>
      <c r="G77" s="134">
        <f>'CURVA ABC SERVIÇOS'!E77/SUM('CURVA ABC SERVIÇOS'!$E$7:$E$208)</f>
        <v>2.1455587271686219E-3</v>
      </c>
      <c r="H77" s="143">
        <f t="shared" si="6"/>
        <v>0.93060565593285283</v>
      </c>
      <c r="I77" s="144" t="str">
        <f t="shared" si="5"/>
        <v>CLASSE C</v>
      </c>
    </row>
    <row r="78" spans="1:9">
      <c r="A78" s="241" t="s">
        <v>160</v>
      </c>
      <c r="B78" s="243" t="s">
        <v>161</v>
      </c>
      <c r="C78" s="144">
        <v>793</v>
      </c>
      <c r="D78" s="144" t="s">
        <v>157</v>
      </c>
      <c r="E78" s="244">
        <v>7437.5295539999997</v>
      </c>
      <c r="F78" s="244">
        <f t="shared" si="7"/>
        <v>3296031.5236320007</v>
      </c>
      <c r="G78" s="134">
        <f>'CURVA ABC SERVIÇOS'!E78/SUM('CURVA ABC SERVIÇOS'!$E$7:$E$208)</f>
        <v>2.104670592229995E-3</v>
      </c>
      <c r="H78" s="143">
        <f t="shared" si="6"/>
        <v>0.93271032652508279</v>
      </c>
      <c r="I78" s="144" t="str">
        <f t="shared" si="5"/>
        <v>CLASSE C</v>
      </c>
    </row>
    <row r="79" spans="1:9">
      <c r="A79" s="241" t="s">
        <v>156</v>
      </c>
      <c r="B79" s="243" t="s">
        <v>158</v>
      </c>
      <c r="C79" s="144">
        <v>676</v>
      </c>
      <c r="D79" s="144" t="s">
        <v>157</v>
      </c>
      <c r="E79" s="244">
        <v>6898.8706799999991</v>
      </c>
      <c r="F79" s="244">
        <f t="shared" si="7"/>
        <v>3302930.3943120008</v>
      </c>
      <c r="G79" s="134">
        <f>'CURVA ABC SERVIÇOS'!E79/SUM('CURVA ABC SERVIÇOS'!$E$7:$E$208)</f>
        <v>1.95224101422021E-3</v>
      </c>
      <c r="H79" s="143">
        <f t="shared" si="6"/>
        <v>0.93466256753930299</v>
      </c>
      <c r="I79" s="144" t="str">
        <f t="shared" si="5"/>
        <v>CLASSE C</v>
      </c>
    </row>
    <row r="80" spans="1:9" ht="22.5">
      <c r="A80" s="241" t="s">
        <v>136</v>
      </c>
      <c r="B80" s="243" t="s">
        <v>138</v>
      </c>
      <c r="C80" s="144">
        <v>3491.8</v>
      </c>
      <c r="D80" s="144" t="s">
        <v>137</v>
      </c>
      <c r="E80" s="244">
        <v>6558.6479399999998</v>
      </c>
      <c r="F80" s="244">
        <f t="shared" si="7"/>
        <v>3309489.0422520009</v>
      </c>
      <c r="G80" s="134">
        <f>'CURVA ABC SERVIÇOS'!E80/SUM('CURVA ABC SERVIÇOS'!$E$7:$E$208)</f>
        <v>1.8559648528299261E-3</v>
      </c>
      <c r="H80" s="143">
        <f t="shared" si="6"/>
        <v>0.9365185323921329</v>
      </c>
      <c r="I80" s="144" t="str">
        <f t="shared" si="5"/>
        <v>CLASSE C</v>
      </c>
    </row>
    <row r="81" spans="1:9" ht="22.5">
      <c r="A81" s="241" t="s">
        <v>370</v>
      </c>
      <c r="B81" s="243" t="s">
        <v>371</v>
      </c>
      <c r="C81" s="144">
        <v>11</v>
      </c>
      <c r="D81" s="144" t="s">
        <v>56</v>
      </c>
      <c r="E81" s="244">
        <v>6094.9457580000008</v>
      </c>
      <c r="F81" s="244">
        <f t="shared" si="7"/>
        <v>3315583.9880100009</v>
      </c>
      <c r="G81" s="134">
        <f>'CURVA ABC SERVIÇOS'!E81/SUM('CURVA ABC SERVIÇOS'!$E$7:$E$208)</f>
        <v>1.7247465041937979E-3</v>
      </c>
      <c r="H81" s="143">
        <f t="shared" si="6"/>
        <v>0.93824327889632675</v>
      </c>
      <c r="I81" s="144" t="str">
        <f t="shared" si="5"/>
        <v>CLASSE C</v>
      </c>
    </row>
    <row r="82" spans="1:9" ht="22.5">
      <c r="A82" s="241" t="s">
        <v>169</v>
      </c>
      <c r="B82" s="243" t="s">
        <v>170</v>
      </c>
      <c r="C82" s="144">
        <v>824</v>
      </c>
      <c r="D82" s="144" t="s">
        <v>157</v>
      </c>
      <c r="E82" s="244">
        <v>6077.3773919999994</v>
      </c>
      <c r="F82" s="244">
        <f t="shared" si="7"/>
        <v>3321661.365402001</v>
      </c>
      <c r="G82" s="134">
        <f>'CURVA ABC SERVIÇOS'!E82/SUM('CURVA ABC SERVIÇOS'!$E$7:$E$208)</f>
        <v>1.7197750115758158E-3</v>
      </c>
      <c r="H82" s="143">
        <f t="shared" si="6"/>
        <v>0.93996305390790258</v>
      </c>
      <c r="I82" s="144" t="str">
        <f t="shared" si="5"/>
        <v>CLASSE C</v>
      </c>
    </row>
    <row r="83" spans="1:9" ht="22.5">
      <c r="A83" s="241" t="s">
        <v>437</v>
      </c>
      <c r="B83" s="243" t="s">
        <v>438</v>
      </c>
      <c r="C83" s="144">
        <v>280</v>
      </c>
      <c r="D83" s="144" t="s">
        <v>86</v>
      </c>
      <c r="E83" s="244">
        <v>5532.720479999999</v>
      </c>
      <c r="F83" s="244">
        <f t="shared" si="7"/>
        <v>3327194.0858820011</v>
      </c>
      <c r="G83" s="134">
        <f>'CURVA ABC SERVIÇOS'!E83/SUM('CURVA ABC SERVIÇOS'!$E$7:$E$208)</f>
        <v>1.5656481099993785E-3</v>
      </c>
      <c r="H83" s="143">
        <f t="shared" si="6"/>
        <v>0.94152870201790195</v>
      </c>
      <c r="I83" s="144" t="str">
        <f t="shared" si="5"/>
        <v>CLASSE C</v>
      </c>
    </row>
    <row r="84" spans="1:9">
      <c r="A84" s="241" t="s">
        <v>59</v>
      </c>
      <c r="B84" s="243" t="s">
        <v>60</v>
      </c>
      <c r="C84" s="144">
        <v>1</v>
      </c>
      <c r="D84" s="144" t="s">
        <v>56</v>
      </c>
      <c r="E84" s="244">
        <v>5411.5075200000001</v>
      </c>
      <c r="F84" s="244">
        <f t="shared" si="7"/>
        <v>3332605.5934020011</v>
      </c>
      <c r="G84" s="134">
        <f>'CURVA ABC SERVIÇOS'!E84/SUM('CURVA ABC SERVIÇOS'!$E$7:$E$208)</f>
        <v>1.5313472913664032E-3</v>
      </c>
      <c r="H84" s="143">
        <f t="shared" si="6"/>
        <v>0.94306004930926834</v>
      </c>
      <c r="I84" s="144" t="str">
        <f t="shared" si="5"/>
        <v>CLASSE C</v>
      </c>
    </row>
    <row r="85" spans="1:9">
      <c r="A85" s="241" t="s">
        <v>526</v>
      </c>
      <c r="B85" s="243" t="s">
        <v>527</v>
      </c>
      <c r="C85" s="144">
        <v>2229.4899999999998</v>
      </c>
      <c r="D85" s="144" t="s">
        <v>117</v>
      </c>
      <c r="E85" s="244">
        <v>5164.7740320000003</v>
      </c>
      <c r="F85" s="244">
        <f t="shared" si="7"/>
        <v>3337770.3674340011</v>
      </c>
      <c r="G85" s="134">
        <f>'CURVA ABC SERVIÇOS'!E85/SUM('CURVA ABC SERVIÇOS'!$E$7:$E$208)</f>
        <v>1.4615266993887014E-3</v>
      </c>
      <c r="H85" s="143">
        <f t="shared" si="6"/>
        <v>0.94452157600865705</v>
      </c>
      <c r="I85" s="144" t="str">
        <f t="shared" si="5"/>
        <v>CLASSE C</v>
      </c>
    </row>
    <row r="86" spans="1:9" ht="22.5">
      <c r="A86" s="241" t="s">
        <v>62</v>
      </c>
      <c r="B86" s="243" t="s">
        <v>63</v>
      </c>
      <c r="C86" s="144">
        <v>1</v>
      </c>
      <c r="D86" s="144" t="s">
        <v>56</v>
      </c>
      <c r="E86" s="244">
        <v>5088.227046</v>
      </c>
      <c r="F86" s="244">
        <f t="shared" si="7"/>
        <v>3342858.5944800009</v>
      </c>
      <c r="G86" s="134">
        <f>'CURVA ABC SERVIÇOS'!E86/SUM('CURVA ABC SERVIÇOS'!$E$7:$E$208)</f>
        <v>1.4398654489441371E-3</v>
      </c>
      <c r="H86" s="143">
        <f t="shared" si="6"/>
        <v>0.94596144145760119</v>
      </c>
      <c r="I86" s="144" t="str">
        <f t="shared" si="5"/>
        <v>CLASSE C</v>
      </c>
    </row>
    <row r="87" spans="1:9">
      <c r="A87" s="241" t="s">
        <v>76</v>
      </c>
      <c r="B87" s="243" t="s">
        <v>77</v>
      </c>
      <c r="C87" s="144">
        <v>1</v>
      </c>
      <c r="D87" s="144" t="s">
        <v>56</v>
      </c>
      <c r="E87" s="244">
        <v>5013.4581840000001</v>
      </c>
      <c r="F87" s="244">
        <f t="shared" si="7"/>
        <v>3347872.052664001</v>
      </c>
      <c r="G87" s="134">
        <f>'CURVA ABC SERVIÇOS'!E87/SUM('CURVA ABC SERVIÇOS'!$E$7:$E$208)</f>
        <v>1.4187073716654701E-3</v>
      </c>
      <c r="H87" s="143">
        <f t="shared" si="6"/>
        <v>0.94738014882926669</v>
      </c>
      <c r="I87" s="144" t="str">
        <f t="shared" si="5"/>
        <v>CLASSE C</v>
      </c>
    </row>
    <row r="88" spans="1:9" ht="22.5">
      <c r="A88" s="241" t="s">
        <v>2370</v>
      </c>
      <c r="B88" s="243" t="s">
        <v>2371</v>
      </c>
      <c r="C88" s="144">
        <v>115.94</v>
      </c>
      <c r="D88" s="144" t="s">
        <v>117</v>
      </c>
      <c r="E88" s="244">
        <v>4979.673828</v>
      </c>
      <c r="F88" s="244">
        <f t="shared" si="7"/>
        <v>3352851.7264920012</v>
      </c>
      <c r="G88" s="134">
        <f>'CURVA ABC SERVIÇOS'!E88/SUM('CURVA ABC SERVIÇOS'!$E$7:$E$208)</f>
        <v>1.4091470815134279E-3</v>
      </c>
      <c r="H88" s="143">
        <f t="shared" si="6"/>
        <v>0.94878929591078009</v>
      </c>
      <c r="I88" s="144" t="str">
        <f t="shared" si="5"/>
        <v>CLASSE C</v>
      </c>
    </row>
    <row r="89" spans="1:9" ht="22.5">
      <c r="A89" s="241" t="s">
        <v>554</v>
      </c>
      <c r="B89" s="243" t="s">
        <v>555</v>
      </c>
      <c r="C89" s="144">
        <v>8</v>
      </c>
      <c r="D89" s="144" t="s">
        <v>117</v>
      </c>
      <c r="E89" s="244">
        <v>4936.8736319999998</v>
      </c>
      <c r="F89" s="244">
        <f t="shared" si="7"/>
        <v>3357788.600124001</v>
      </c>
      <c r="G89" s="134">
        <f>'CURVA ABC SERVIÇOS'!E89/SUM('CURVA ABC SERVIÇOS'!$E$7:$E$208)</f>
        <v>1.397035490801908E-3</v>
      </c>
      <c r="H89" s="143">
        <f t="shared" si="6"/>
        <v>0.95018633140158204</v>
      </c>
      <c r="I89" s="144" t="str">
        <f t="shared" si="5"/>
        <v>CLASSE C</v>
      </c>
    </row>
    <row r="90" spans="1:9" ht="22.5">
      <c r="A90" s="241" t="s">
        <v>80</v>
      </c>
      <c r="B90" s="243" t="s">
        <v>82</v>
      </c>
      <c r="C90" s="144">
        <v>270</v>
      </c>
      <c r="D90" s="144" t="s">
        <v>81</v>
      </c>
      <c r="E90" s="244">
        <v>4868.5536000000002</v>
      </c>
      <c r="F90" s="244">
        <f t="shared" si="7"/>
        <v>3362657.1537240013</v>
      </c>
      <c r="G90" s="134">
        <f>'CURVA ABC SERVIÇOS'!E90/SUM('CURVA ABC SERVIÇOS'!$E$7:$E$208)</f>
        <v>1.3777023021178674E-3</v>
      </c>
      <c r="H90" s="143">
        <f t="shared" si="6"/>
        <v>0.95156403370369991</v>
      </c>
      <c r="I90" s="144" t="str">
        <f t="shared" si="5"/>
        <v>CLASSE C</v>
      </c>
    </row>
    <row r="91" spans="1:9" ht="22.5">
      <c r="A91" s="241" t="s">
        <v>428</v>
      </c>
      <c r="B91" s="243" t="s">
        <v>429</v>
      </c>
      <c r="C91" s="144">
        <v>1200</v>
      </c>
      <c r="D91" s="144" t="s">
        <v>86</v>
      </c>
      <c r="E91" s="244">
        <v>4808.4480000000003</v>
      </c>
      <c r="F91" s="244">
        <f t="shared" si="7"/>
        <v>3367465.6017240011</v>
      </c>
      <c r="G91" s="134">
        <f>'CURVA ABC SERVIÇOS'!E91/SUM('CURVA ABC SERVIÇOS'!$E$7:$E$208)</f>
        <v>1.3606936317213504E-3</v>
      </c>
      <c r="H91" s="143">
        <f t="shared" si="6"/>
        <v>0.95292472733542122</v>
      </c>
      <c r="I91" s="144" t="str">
        <f t="shared" si="5"/>
        <v>CLASSE C</v>
      </c>
    </row>
    <row r="92" spans="1:9" ht="22.5">
      <c r="A92" s="241" t="s">
        <v>653</v>
      </c>
      <c r="B92" s="243" t="s">
        <v>654</v>
      </c>
      <c r="C92" s="144">
        <v>1</v>
      </c>
      <c r="D92" s="144" t="s">
        <v>86</v>
      </c>
      <c r="E92" s="244">
        <v>4437.884454</v>
      </c>
      <c r="F92" s="244">
        <f t="shared" si="7"/>
        <v>3371903.4861780009</v>
      </c>
      <c r="G92" s="134">
        <f>'CURVA ABC SERVIÇOS'!E92/SUM('CURVA ABC SERVIÇOS'!$E$7:$E$208)</f>
        <v>1.2558316352538246E-3</v>
      </c>
      <c r="H92" s="143">
        <f t="shared" si="6"/>
        <v>0.954180558970675</v>
      </c>
      <c r="I92" s="144" t="str">
        <f t="shared" si="5"/>
        <v>CLASSE C</v>
      </c>
    </row>
    <row r="93" spans="1:9" ht="33.75">
      <c r="A93" s="241" t="s">
        <v>207</v>
      </c>
      <c r="B93" s="243" t="s">
        <v>208</v>
      </c>
      <c r="C93" s="144">
        <v>67.27</v>
      </c>
      <c r="D93" s="144" t="s">
        <v>117</v>
      </c>
      <c r="E93" s="244">
        <v>4415.6203379999997</v>
      </c>
      <c r="F93" s="244">
        <f t="shared" si="7"/>
        <v>3376319.1065160008</v>
      </c>
      <c r="G93" s="134">
        <f>'CURVA ABC SERVIÇOS'!E93/SUM('CURVA ABC SERVIÇOS'!$E$7:$E$208)</f>
        <v>1.2495313402611145E-3</v>
      </c>
      <c r="H93" s="143">
        <f t="shared" si="6"/>
        <v>0.95543009031093606</v>
      </c>
      <c r="I93" s="144" t="str">
        <f t="shared" si="5"/>
        <v>CLASSE C</v>
      </c>
    </row>
    <row r="94" spans="1:9">
      <c r="A94" s="241" t="s">
        <v>656</v>
      </c>
      <c r="B94" s="243" t="s">
        <v>657</v>
      </c>
      <c r="C94" s="144">
        <v>136</v>
      </c>
      <c r="D94" s="144" t="s">
        <v>86</v>
      </c>
      <c r="E94" s="244">
        <v>4298.3518079999994</v>
      </c>
      <c r="F94" s="244">
        <f t="shared" si="7"/>
        <v>3380617.4583240007</v>
      </c>
      <c r="G94" s="134">
        <f>'CURVA ABC SERVIÇOS'!E94/SUM('CURVA ABC SERVIÇOS'!$E$7:$E$208)</f>
        <v>1.2163467156229102E-3</v>
      </c>
      <c r="H94" s="143">
        <f t="shared" si="6"/>
        <v>0.95664643702655894</v>
      </c>
      <c r="I94" s="144" t="str">
        <f t="shared" si="5"/>
        <v>CLASSE C</v>
      </c>
    </row>
    <row r="95" spans="1:9" ht="22.5">
      <c r="A95" s="241" t="s">
        <v>406</v>
      </c>
      <c r="B95" s="243" t="s">
        <v>407</v>
      </c>
      <c r="C95" s="144">
        <v>150</v>
      </c>
      <c r="D95" s="144" t="s">
        <v>86</v>
      </c>
      <c r="E95" s="244">
        <v>4250.5928999999996</v>
      </c>
      <c r="F95" s="244">
        <f t="shared" si="7"/>
        <v>3384868.0512240008</v>
      </c>
      <c r="G95" s="134">
        <f>'CURVA ABC SERVIÇOS'!E95/SUM('CURVA ABC SERVIÇOS'!$E$7:$E$208)</f>
        <v>1.2028319096036779E-3</v>
      </c>
      <c r="H95" s="143">
        <f t="shared" si="6"/>
        <v>0.95784926893616262</v>
      </c>
      <c r="I95" s="144" t="str">
        <f t="shared" si="5"/>
        <v>CLASSE C</v>
      </c>
    </row>
    <row r="96" spans="1:9" ht="22.5">
      <c r="A96" s="241" t="s">
        <v>169</v>
      </c>
      <c r="B96" s="243" t="s">
        <v>170</v>
      </c>
      <c r="C96" s="144">
        <v>565</v>
      </c>
      <c r="D96" s="144" t="s">
        <v>157</v>
      </c>
      <c r="E96" s="244">
        <v>4167.1337699999995</v>
      </c>
      <c r="F96" s="244">
        <f t="shared" si="7"/>
        <v>3389035.1849940009</v>
      </c>
      <c r="G96" s="134">
        <f>'CURVA ABC SERVIÇOS'!E96/SUM('CURVA ABC SERVIÇOS'!$E$7:$E$208)</f>
        <v>1.1792146620635143E-3</v>
      </c>
      <c r="H96" s="143">
        <f t="shared" si="6"/>
        <v>0.95902848359822612</v>
      </c>
      <c r="I96" s="144" t="str">
        <f t="shared" si="5"/>
        <v>CLASSE C</v>
      </c>
    </row>
    <row r="97" spans="1:9" ht="22.5">
      <c r="A97" s="241" t="s">
        <v>509</v>
      </c>
      <c r="B97" s="243" t="s">
        <v>510</v>
      </c>
      <c r="C97" s="144">
        <v>1848.19</v>
      </c>
      <c r="D97" s="144" t="s">
        <v>117</v>
      </c>
      <c r="E97" s="244">
        <v>4073.168682</v>
      </c>
      <c r="F97" s="244">
        <f t="shared" si="7"/>
        <v>3393108.3536760011</v>
      </c>
      <c r="G97" s="134">
        <f>'CURVA ABC SERVIÇOS'!E97/SUM('CURVA ABC SERVIÇOS'!$E$7:$E$208)</f>
        <v>1.1526244406769599E-3</v>
      </c>
      <c r="H97" s="143">
        <f t="shared" si="6"/>
        <v>0.96018110803890311</v>
      </c>
      <c r="I97" s="144" t="str">
        <f t="shared" si="5"/>
        <v>CLASSE C</v>
      </c>
    </row>
    <row r="98" spans="1:9" ht="33.75">
      <c r="A98" s="241" t="s">
        <v>544</v>
      </c>
      <c r="B98" s="243" t="s">
        <v>546</v>
      </c>
      <c r="C98" s="144">
        <v>8</v>
      </c>
      <c r="D98" s="144" t="s">
        <v>545</v>
      </c>
      <c r="E98" s="244">
        <v>3952.2437279999995</v>
      </c>
      <c r="F98" s="244">
        <f t="shared" si="7"/>
        <v>3397060.5974040013</v>
      </c>
      <c r="G98" s="134">
        <f>'CURVA ABC SERVIÇOS'!E98/SUM('CURVA ABC SERVIÇOS'!$E$7:$E$208)</f>
        <v>1.1184051219229672E-3</v>
      </c>
      <c r="H98" s="143">
        <f t="shared" si="6"/>
        <v>0.96129951316082607</v>
      </c>
      <c r="I98" s="144" t="str">
        <f t="shared" si="5"/>
        <v>CLASSE C</v>
      </c>
    </row>
    <row r="99" spans="1:9" ht="22.5">
      <c r="A99" s="241" t="s">
        <v>563</v>
      </c>
      <c r="B99" s="243" t="s">
        <v>564</v>
      </c>
      <c r="C99" s="144">
        <v>1</v>
      </c>
      <c r="D99" s="144" t="s">
        <v>56</v>
      </c>
      <c r="E99" s="244">
        <v>3841.1235000000001</v>
      </c>
      <c r="F99" s="244">
        <f t="shared" si="7"/>
        <v>3400901.7209040015</v>
      </c>
      <c r="G99" s="134">
        <f>'CURVA ABC SERVIÇOS'!E99/SUM('CURVA ABC SERVIÇOS'!$E$7:$E$208)</f>
        <v>1.0869603425274069E-3</v>
      </c>
      <c r="H99" s="143">
        <f t="shared" si="6"/>
        <v>0.96238647350335349</v>
      </c>
      <c r="I99" s="144" t="str">
        <f t="shared" si="5"/>
        <v>CLASSE C</v>
      </c>
    </row>
    <row r="100" spans="1:9">
      <c r="A100" s="241" t="s">
        <v>677</v>
      </c>
      <c r="B100" s="243" t="s">
        <v>678</v>
      </c>
      <c r="C100" s="144">
        <v>63.73</v>
      </c>
      <c r="D100" s="144" t="s">
        <v>99</v>
      </c>
      <c r="E100" s="244">
        <v>3820.1616720000002</v>
      </c>
      <c r="F100" s="244">
        <f t="shared" si="7"/>
        <v>3404721.8825760013</v>
      </c>
      <c r="G100" s="134">
        <f>'CURVA ABC SERVIÇOS'!E100/SUM('CURVA ABC SERVIÇOS'!$E$7:$E$208)</f>
        <v>1.0810285687266217E-3</v>
      </c>
      <c r="H100" s="143">
        <f t="shared" si="6"/>
        <v>0.9634675020720801</v>
      </c>
      <c r="I100" s="144" t="str">
        <f t="shared" si="5"/>
        <v>CLASSE C</v>
      </c>
    </row>
    <row r="101" spans="1:9" ht="33.75">
      <c r="A101" s="241" t="s">
        <v>216</v>
      </c>
      <c r="B101" s="243" t="s">
        <v>217</v>
      </c>
      <c r="C101" s="144">
        <v>60.98</v>
      </c>
      <c r="D101" s="144" t="s">
        <v>117</v>
      </c>
      <c r="E101" s="244">
        <v>3797.3465879999999</v>
      </c>
      <c r="F101" s="244">
        <f t="shared" si="7"/>
        <v>3408519.2291640015</v>
      </c>
      <c r="G101" s="134">
        <f>'CURVA ABC SERVIÇOS'!E101/SUM('CURVA ABC SERVIÇOS'!$E$7:$E$208)</f>
        <v>1.0745723609219436E-3</v>
      </c>
      <c r="H101" s="143">
        <f t="shared" si="6"/>
        <v>0.96454207443300199</v>
      </c>
      <c r="I101" s="144" t="str">
        <f t="shared" si="5"/>
        <v>CLASSE C</v>
      </c>
    </row>
    <row r="102" spans="1:9">
      <c r="A102" s="241" t="s">
        <v>89</v>
      </c>
      <c r="B102" s="243" t="s">
        <v>90</v>
      </c>
      <c r="C102" s="144">
        <v>12</v>
      </c>
      <c r="D102" s="144" t="s">
        <v>56</v>
      </c>
      <c r="E102" s="244">
        <v>3713.474232</v>
      </c>
      <c r="F102" s="244">
        <f t="shared" si="7"/>
        <v>3412232.7033960014</v>
      </c>
      <c r="G102" s="134">
        <f>'CURVA ABC SERVIÇOS'!E102/SUM('CURVA ABC SERVIÇOS'!$E$7:$E$208)</f>
        <v>1.0508381787728042E-3</v>
      </c>
      <c r="H102" s="143">
        <f t="shared" si="6"/>
        <v>0.96559291261177482</v>
      </c>
      <c r="I102" s="144" t="str">
        <f t="shared" si="5"/>
        <v>CLASSE C</v>
      </c>
    </row>
    <row r="103" spans="1:9" ht="22.5">
      <c r="A103" s="241" t="s">
        <v>331</v>
      </c>
      <c r="B103" s="243" t="s">
        <v>332</v>
      </c>
      <c r="C103" s="144">
        <v>1</v>
      </c>
      <c r="D103" s="144" t="s">
        <v>56</v>
      </c>
      <c r="E103" s="244">
        <v>3648.4099199999996</v>
      </c>
      <c r="F103" s="244">
        <f t="shared" si="7"/>
        <v>3415881.1133160014</v>
      </c>
      <c r="G103" s="134">
        <f>'CURVA ABC SERVIÇOS'!E103/SUM('CURVA ABC SERVIÇOS'!$E$7:$E$208)</f>
        <v>1.0324262930685745E-3</v>
      </c>
      <c r="H103" s="143">
        <f t="shared" si="6"/>
        <v>0.96662533890484337</v>
      </c>
      <c r="I103" s="144" t="str">
        <f t="shared" ref="I103:I134" si="8">IF(H103&lt;0.5,"CLASSE A",IF(AND(H103&gt;=0.5,H103&lt;0.8),"CLASSE B","CLASSE C"))</f>
        <v>CLASSE C</v>
      </c>
    </row>
    <row r="104" spans="1:9" ht="22.5">
      <c r="A104" s="241" t="s">
        <v>71</v>
      </c>
      <c r="B104" s="243" t="s">
        <v>72</v>
      </c>
      <c r="C104" s="144">
        <v>1</v>
      </c>
      <c r="D104" s="144" t="s">
        <v>56</v>
      </c>
      <c r="E104" s="244">
        <v>3645.0415019999996</v>
      </c>
      <c r="F104" s="244">
        <f t="shared" si="7"/>
        <v>3419526.1548180012</v>
      </c>
      <c r="G104" s="134">
        <f>'CURVA ABC SERVIÇOS'!E104/SUM('CURVA ABC SERVIÇOS'!$E$7:$E$208)</f>
        <v>1.0314730988317696E-3</v>
      </c>
      <c r="H104" s="143">
        <f t="shared" ref="H104:H135" si="9">+G104+H103</f>
        <v>0.96765681200367515</v>
      </c>
      <c r="I104" s="144" t="str">
        <f t="shared" si="8"/>
        <v>CLASSE C</v>
      </c>
    </row>
    <row r="105" spans="1:9" ht="22.5">
      <c r="A105" s="241" t="s">
        <v>326</v>
      </c>
      <c r="B105" s="243" t="s">
        <v>327</v>
      </c>
      <c r="C105" s="144">
        <v>1</v>
      </c>
      <c r="D105" s="144" t="s">
        <v>56</v>
      </c>
      <c r="E105" s="244">
        <v>3627.1851299999998</v>
      </c>
      <c r="F105" s="244">
        <f t="shared" si="7"/>
        <v>3423153.3399480013</v>
      </c>
      <c r="G105" s="134">
        <f>'CURVA ABC SERVIÇOS'!E105/SUM('CURVA ABC SERVIÇOS'!$E$7:$E$208)</f>
        <v>1.0264201063348046E-3</v>
      </c>
      <c r="H105" s="143">
        <f t="shared" si="9"/>
        <v>0.96868323211000995</v>
      </c>
      <c r="I105" s="144" t="str">
        <f t="shared" si="8"/>
        <v>CLASSE C</v>
      </c>
    </row>
    <row r="106" spans="1:9">
      <c r="A106" s="241" t="s">
        <v>412</v>
      </c>
      <c r="B106" s="243" t="s">
        <v>413</v>
      </c>
      <c r="C106" s="144">
        <v>210</v>
      </c>
      <c r="D106" s="144" t="s">
        <v>86</v>
      </c>
      <c r="E106" s="244">
        <v>3505.2834600000001</v>
      </c>
      <c r="F106" s="244">
        <f t="shared" si="7"/>
        <v>3426658.6234080014</v>
      </c>
      <c r="G106" s="134">
        <f>'CURVA ABC SERVIÇOS'!E106/SUM('CURVA ABC SERVIÇOS'!$E$7:$E$208)</f>
        <v>9.9192439668686883E-4</v>
      </c>
      <c r="H106" s="143">
        <f t="shared" si="9"/>
        <v>0.96967515650669678</v>
      </c>
      <c r="I106" s="144" t="str">
        <f t="shared" si="8"/>
        <v>CLASSE C</v>
      </c>
    </row>
    <row r="107" spans="1:9">
      <c r="A107" s="241" t="s">
        <v>409</v>
      </c>
      <c r="B107" s="243" t="s">
        <v>410</v>
      </c>
      <c r="C107" s="144">
        <v>220</v>
      </c>
      <c r="D107" s="144" t="s">
        <v>86</v>
      </c>
      <c r="E107" s="244">
        <v>3471.0983999999999</v>
      </c>
      <c r="F107" s="244">
        <f t="shared" si="7"/>
        <v>3430129.7218080014</v>
      </c>
      <c r="G107" s="134">
        <f>'CURVA ABC SERVIÇOS'!E107/SUM('CURVA ABC SERVIÇOS'!$E$7:$E$208)</f>
        <v>9.822507153988498E-4</v>
      </c>
      <c r="H107" s="143">
        <f t="shared" si="9"/>
        <v>0.97065740722209559</v>
      </c>
      <c r="I107" s="144" t="str">
        <f t="shared" si="8"/>
        <v>CLASSE C</v>
      </c>
    </row>
    <row r="108" spans="1:9">
      <c r="A108" s="241" t="s">
        <v>228</v>
      </c>
      <c r="B108" s="243" t="s">
        <v>229</v>
      </c>
      <c r="C108" s="144">
        <v>5.04</v>
      </c>
      <c r="D108" s="144" t="s">
        <v>117</v>
      </c>
      <c r="E108" s="244">
        <v>3399.6603899999996</v>
      </c>
      <c r="F108" s="244">
        <f t="shared" si="7"/>
        <v>3433529.3821980013</v>
      </c>
      <c r="G108" s="134">
        <f>'CURVA ABC SERVIÇOS'!E108/SUM('CURVA ABC SERVIÇOS'!$E$7:$E$208)</f>
        <v>9.6203520193798952E-4</v>
      </c>
      <c r="H108" s="143">
        <f t="shared" si="9"/>
        <v>0.97161944242403353</v>
      </c>
      <c r="I108" s="144" t="str">
        <f t="shared" si="8"/>
        <v>CLASSE C</v>
      </c>
    </row>
    <row r="109" spans="1:9">
      <c r="A109" s="241" t="s">
        <v>130</v>
      </c>
      <c r="B109" s="243" t="s">
        <v>131</v>
      </c>
      <c r="C109" s="144">
        <v>90.93</v>
      </c>
      <c r="D109" s="144" t="s">
        <v>99</v>
      </c>
      <c r="E109" s="244">
        <v>3304.2928379999998</v>
      </c>
      <c r="F109" s="244">
        <f t="shared" si="7"/>
        <v>3436833.6750360015</v>
      </c>
      <c r="G109" s="134">
        <f>'CURVA ABC SERVIÇOS'!E109/SUM('CURVA ABC SERVIÇOS'!$E$7:$E$208)</f>
        <v>9.3504811157551614E-4</v>
      </c>
      <c r="H109" s="143">
        <f t="shared" si="9"/>
        <v>0.97255449053560905</v>
      </c>
      <c r="I109" s="144" t="str">
        <f t="shared" si="8"/>
        <v>CLASSE C</v>
      </c>
    </row>
    <row r="110" spans="1:9" ht="56.25">
      <c r="A110" s="241" t="s">
        <v>479</v>
      </c>
      <c r="B110" s="243" t="s">
        <v>480</v>
      </c>
      <c r="C110" s="144">
        <v>1</v>
      </c>
      <c r="D110" s="144" t="s">
        <v>56</v>
      </c>
      <c r="E110" s="244">
        <v>3056.36976</v>
      </c>
      <c r="F110" s="244">
        <f t="shared" si="7"/>
        <v>3439890.0447960016</v>
      </c>
      <c r="G110" s="134">
        <f>'CURVA ABC SERVIÇOS'!E110/SUM('CURVA ABC SERVIÇOS'!$E$7:$E$208)</f>
        <v>8.6489088966288329E-4</v>
      </c>
      <c r="H110" s="143">
        <f t="shared" si="9"/>
        <v>0.97341938142527196</v>
      </c>
      <c r="I110" s="144" t="str">
        <f t="shared" si="8"/>
        <v>CLASSE C</v>
      </c>
    </row>
    <row r="111" spans="1:9" ht="22.5">
      <c r="A111" s="241" t="s">
        <v>572</v>
      </c>
      <c r="B111" s="243" t="s">
        <v>573</v>
      </c>
      <c r="C111" s="144">
        <v>1</v>
      </c>
      <c r="D111" s="144" t="s">
        <v>56</v>
      </c>
      <c r="E111" s="244">
        <v>3002.5251600000001</v>
      </c>
      <c r="F111" s="244">
        <f t="shared" si="7"/>
        <v>3442892.5699560018</v>
      </c>
      <c r="G111" s="134">
        <f>'CURVA ABC SERVIÇOS'!E111/SUM('CURVA ABC SERVIÇOS'!$E$7:$E$208)</f>
        <v>8.4965395576600369E-4</v>
      </c>
      <c r="H111" s="143">
        <f t="shared" si="9"/>
        <v>0.97426903538103793</v>
      </c>
      <c r="I111" s="144" t="str">
        <f t="shared" si="8"/>
        <v>CLASSE C</v>
      </c>
    </row>
    <row r="112" spans="1:9" ht="22.5">
      <c r="A112" s="241" t="s">
        <v>680</v>
      </c>
      <c r="B112" s="243" t="s">
        <v>681</v>
      </c>
      <c r="C112" s="144">
        <v>25.93</v>
      </c>
      <c r="D112" s="144" t="s">
        <v>99</v>
      </c>
      <c r="E112" s="244">
        <v>2976.4794000000002</v>
      </c>
      <c r="F112" s="244">
        <f t="shared" si="7"/>
        <v>3445869.0493560019</v>
      </c>
      <c r="G112" s="134">
        <f>'CURVA ABC SERVIÇOS'!E112/SUM('CURVA ABC SERVIÇOS'!$E$7:$E$208)</f>
        <v>8.4228353192751298E-4</v>
      </c>
      <c r="H112" s="143">
        <f t="shared" si="9"/>
        <v>0.97511131891296543</v>
      </c>
      <c r="I112" s="144" t="str">
        <f t="shared" si="8"/>
        <v>CLASSE C</v>
      </c>
    </row>
    <row r="113" spans="1:9">
      <c r="A113" s="241" t="s">
        <v>659</v>
      </c>
      <c r="B113" s="243" t="s">
        <v>660</v>
      </c>
      <c r="C113" s="144">
        <v>44.8</v>
      </c>
      <c r="D113" s="144" t="s">
        <v>86</v>
      </c>
      <c r="E113" s="244">
        <v>2934.5181779999998</v>
      </c>
      <c r="F113" s="244">
        <f t="shared" si="7"/>
        <v>3448803.567534002</v>
      </c>
      <c r="G113" s="134">
        <f>'CURVA ABC SERVIÇOS'!E113/SUM('CURVA ABC SERVIÇOS'!$E$7:$E$208)</f>
        <v>8.304093539069446E-4</v>
      </c>
      <c r="H113" s="143">
        <f t="shared" si="9"/>
        <v>0.97594172826687242</v>
      </c>
      <c r="I113" s="144" t="str">
        <f t="shared" si="8"/>
        <v>CLASSE C</v>
      </c>
    </row>
    <row r="114" spans="1:9" ht="33.75">
      <c r="A114" s="241" t="s">
        <v>499</v>
      </c>
      <c r="B114" s="243" t="s">
        <v>500</v>
      </c>
      <c r="C114" s="144">
        <v>431.52</v>
      </c>
      <c r="D114" s="144" t="s">
        <v>117</v>
      </c>
      <c r="E114" s="244">
        <v>2847.6405420000001</v>
      </c>
      <c r="F114" s="244">
        <f t="shared" si="7"/>
        <v>3451651.2080760021</v>
      </c>
      <c r="G114" s="134">
        <f>'CURVA ABC SERVIÇOS'!E114/SUM('CURVA ABC SERVIÇOS'!$E$7:$E$208)</f>
        <v>8.0582473823797923E-4</v>
      </c>
      <c r="H114" s="143">
        <f t="shared" si="9"/>
        <v>0.9767475530051104</v>
      </c>
      <c r="I114" s="144" t="str">
        <f t="shared" si="8"/>
        <v>CLASSE C</v>
      </c>
    </row>
    <row r="115" spans="1:9">
      <c r="A115" s="241" t="s">
        <v>319</v>
      </c>
      <c r="B115" s="243" t="s">
        <v>320</v>
      </c>
      <c r="C115" s="144">
        <v>172.28</v>
      </c>
      <c r="D115" s="144" t="s">
        <v>117</v>
      </c>
      <c r="E115" s="244">
        <v>2696.6127000000001</v>
      </c>
      <c r="F115" s="244">
        <f t="shared" si="7"/>
        <v>3454347.820776002</v>
      </c>
      <c r="G115" s="134">
        <f>'CURVA ABC SERVIÇOS'!E115/SUM('CURVA ABC SERVIÇOS'!$E$7:$E$208)</f>
        <v>7.6308691039373127E-4</v>
      </c>
      <c r="H115" s="143">
        <f t="shared" si="9"/>
        <v>0.97751063991550413</v>
      </c>
      <c r="I115" s="144" t="str">
        <f t="shared" si="8"/>
        <v>CLASSE C</v>
      </c>
    </row>
    <row r="116" spans="1:9" ht="22.5">
      <c r="A116" s="241" t="s">
        <v>65</v>
      </c>
      <c r="B116" s="243" t="s">
        <v>66</v>
      </c>
      <c r="C116" s="144">
        <v>1</v>
      </c>
      <c r="D116" s="144" t="s">
        <v>56</v>
      </c>
      <c r="E116" s="244">
        <v>2634.2907059999998</v>
      </c>
      <c r="F116" s="244">
        <f t="shared" si="7"/>
        <v>3456982.1114820018</v>
      </c>
      <c r="G116" s="134">
        <f>'CURVA ABC SERVIÇOS'!E116/SUM('CURVA ABC SERVIÇOS'!$E$7:$E$208)</f>
        <v>7.4545104527634274E-4</v>
      </c>
      <c r="H116" s="143">
        <f t="shared" si="9"/>
        <v>0.97825609096078048</v>
      </c>
      <c r="I116" s="144" t="str">
        <f t="shared" si="8"/>
        <v>CLASSE C</v>
      </c>
    </row>
    <row r="117" spans="1:9" ht="22.5">
      <c r="A117" s="241" t="s">
        <v>68</v>
      </c>
      <c r="B117" s="243" t="s">
        <v>69</v>
      </c>
      <c r="C117" s="144">
        <v>1</v>
      </c>
      <c r="D117" s="144" t="s">
        <v>56</v>
      </c>
      <c r="E117" s="244">
        <v>2634.2907059999998</v>
      </c>
      <c r="F117" s="244">
        <f t="shared" si="7"/>
        <v>3459616.4021880017</v>
      </c>
      <c r="G117" s="134">
        <f>'CURVA ABC SERVIÇOS'!E117/SUM('CURVA ABC SERVIÇOS'!$E$7:$E$208)</f>
        <v>7.4545104527634274E-4</v>
      </c>
      <c r="H117" s="143">
        <f t="shared" si="9"/>
        <v>0.97900154200605682</v>
      </c>
      <c r="I117" s="144" t="str">
        <f t="shared" si="8"/>
        <v>CLASSE C</v>
      </c>
    </row>
    <row r="118" spans="1:9">
      <c r="A118" s="241" t="s">
        <v>566</v>
      </c>
      <c r="B118" s="243" t="s">
        <v>567</v>
      </c>
      <c r="C118" s="144">
        <v>2</v>
      </c>
      <c r="D118" s="144" t="s">
        <v>56</v>
      </c>
      <c r="E118" s="244">
        <v>2588.147136</v>
      </c>
      <c r="F118" s="244">
        <f t="shared" si="7"/>
        <v>3462204.5493240017</v>
      </c>
      <c r="G118" s="134">
        <f>'CURVA ABC SERVIÇOS'!E118/SUM('CURVA ABC SERVIÇOS'!$E$7:$E$208)</f>
        <v>7.3239334727401685E-4</v>
      </c>
      <c r="H118" s="143">
        <f t="shared" si="9"/>
        <v>0.97973393535333086</v>
      </c>
      <c r="I118" s="144" t="str">
        <f t="shared" si="8"/>
        <v>CLASSE C</v>
      </c>
    </row>
    <row r="119" spans="1:9">
      <c r="A119" s="241" t="s">
        <v>373</v>
      </c>
      <c r="B119" s="243" t="s">
        <v>374</v>
      </c>
      <c r="C119" s="144">
        <v>75</v>
      </c>
      <c r="D119" s="144" t="s">
        <v>56</v>
      </c>
      <c r="E119" s="244">
        <v>2490.6257999999998</v>
      </c>
      <c r="F119" s="244">
        <f t="shared" si="7"/>
        <v>3464695.1751240017</v>
      </c>
      <c r="G119" s="134">
        <f>'CURVA ABC SERVIÇOS'!E119/SUM('CURVA ABC SERVIÇOS'!$E$7:$E$208)</f>
        <v>7.0479677955566811E-4</v>
      </c>
      <c r="H119" s="143">
        <f t="shared" si="9"/>
        <v>0.98043873213288657</v>
      </c>
      <c r="I119" s="144" t="str">
        <f t="shared" si="8"/>
        <v>CLASSE C</v>
      </c>
    </row>
    <row r="120" spans="1:9" ht="22.5">
      <c r="A120" s="241" t="s">
        <v>461</v>
      </c>
      <c r="B120" s="243" t="s">
        <v>462</v>
      </c>
      <c r="C120" s="144">
        <v>38.99</v>
      </c>
      <c r="D120" s="144" t="s">
        <v>99</v>
      </c>
      <c r="E120" s="244">
        <v>2337.16869</v>
      </c>
      <c r="F120" s="244">
        <f t="shared" si="7"/>
        <v>3467032.3438140019</v>
      </c>
      <c r="G120" s="134">
        <f>'CURVA ABC SERVIÇOS'!E120/SUM('CURVA ABC SERVIÇOS'!$E$7:$E$208)</f>
        <v>6.6137151794956107E-4</v>
      </c>
      <c r="H120" s="143">
        <f t="shared" si="9"/>
        <v>0.98110010365083611</v>
      </c>
      <c r="I120" s="144" t="str">
        <f t="shared" si="8"/>
        <v>CLASSE C</v>
      </c>
    </row>
    <row r="121" spans="1:9" ht="22.5">
      <c r="A121" s="241" t="s">
        <v>493</v>
      </c>
      <c r="B121" s="243" t="s">
        <v>494</v>
      </c>
      <c r="C121" s="144">
        <v>728.73</v>
      </c>
      <c r="D121" s="144" t="s">
        <v>117</v>
      </c>
      <c r="E121" s="244">
        <v>2290.4115419999998</v>
      </c>
      <c r="F121" s="244">
        <f t="shared" si="7"/>
        <v>3469322.7553560017</v>
      </c>
      <c r="G121" s="134">
        <f>'CURVA ABC SERVIÇOS'!E121/SUM('CURVA ABC SERVIÇOS'!$E$7:$E$208)</f>
        <v>6.4814018977027053E-4</v>
      </c>
      <c r="H121" s="143">
        <f t="shared" si="9"/>
        <v>0.98174824384060633</v>
      </c>
      <c r="I121" s="144" t="str">
        <f t="shared" si="8"/>
        <v>CLASSE C</v>
      </c>
    </row>
    <row r="122" spans="1:9" ht="22.5">
      <c r="A122" s="241" t="s">
        <v>147</v>
      </c>
      <c r="B122" s="243" t="s">
        <v>148</v>
      </c>
      <c r="C122" s="144">
        <v>7.11</v>
      </c>
      <c r="D122" s="144" t="s">
        <v>99</v>
      </c>
      <c r="E122" s="244">
        <v>2182.0711979999996</v>
      </c>
      <c r="F122" s="244">
        <f t="shared" si="7"/>
        <v>3471504.8265540018</v>
      </c>
      <c r="G122" s="134">
        <f>'CURVA ABC SERVIÇOS'!E122/SUM('CURVA ABC SERVIÇOS'!$E$7:$E$208)</f>
        <v>6.1748206138054879E-4</v>
      </c>
      <c r="H122" s="143">
        <f t="shared" si="9"/>
        <v>0.9823657259019869</v>
      </c>
      <c r="I122" s="144" t="str">
        <f t="shared" si="8"/>
        <v>CLASSE C</v>
      </c>
    </row>
    <row r="123" spans="1:9" ht="22.5">
      <c r="A123" s="241" t="s">
        <v>536</v>
      </c>
      <c r="B123" s="243" t="s">
        <v>537</v>
      </c>
      <c r="C123" s="144">
        <v>15.9</v>
      </c>
      <c r="D123" s="144" t="s">
        <v>86</v>
      </c>
      <c r="E123" s="244">
        <v>2131.1692680000001</v>
      </c>
      <c r="F123" s="244">
        <f t="shared" si="7"/>
        <v>3473635.9958220017</v>
      </c>
      <c r="G123" s="134">
        <f>'CURVA ABC SERVIÇOS'!E123/SUM('CURVA ABC SERVIÇOS'!$E$7:$E$208)</f>
        <v>6.0307784363849873E-4</v>
      </c>
      <c r="H123" s="143">
        <f t="shared" si="9"/>
        <v>0.98296880374562534</v>
      </c>
      <c r="I123" s="144" t="str">
        <f t="shared" si="8"/>
        <v>CLASSE C</v>
      </c>
    </row>
    <row r="124" spans="1:9" ht="22.5">
      <c r="A124" s="241" t="s">
        <v>74</v>
      </c>
      <c r="B124" s="243" t="s">
        <v>75</v>
      </c>
      <c r="C124" s="144">
        <v>1</v>
      </c>
      <c r="D124" s="144" t="s">
        <v>56</v>
      </c>
      <c r="E124" s="244">
        <v>2052.4434539999997</v>
      </c>
      <c r="F124" s="244">
        <f t="shared" si="7"/>
        <v>3475688.4392760019</v>
      </c>
      <c r="G124" s="134">
        <f>'CURVA ABC SERVIÇOS'!E124/SUM('CURVA ABC SERVIÇOS'!$E$7:$E$208)</f>
        <v>5.8080002889206075E-4</v>
      </c>
      <c r="H124" s="143">
        <f t="shared" si="9"/>
        <v>0.98354960377451739</v>
      </c>
      <c r="I124" s="144" t="str">
        <f t="shared" si="8"/>
        <v>CLASSE C</v>
      </c>
    </row>
    <row r="125" spans="1:9" ht="45">
      <c r="A125" s="241" t="s">
        <v>364</v>
      </c>
      <c r="B125" s="243" t="s">
        <v>365</v>
      </c>
      <c r="C125" s="144">
        <v>12</v>
      </c>
      <c r="D125" s="144" t="s">
        <v>56</v>
      </c>
      <c r="E125" s="244">
        <v>1969.6605119999999</v>
      </c>
      <c r="F125" s="244">
        <f t="shared" si="7"/>
        <v>3477658.0997880017</v>
      </c>
      <c r="G125" s="134">
        <f>'CURVA ABC SERVIÇOS'!E125/SUM('CURVA ABC SERVIÇOS'!$E$7:$E$208)</f>
        <v>5.5737412889385817E-4</v>
      </c>
      <c r="H125" s="143">
        <f t="shared" si="9"/>
        <v>0.98410697790341128</v>
      </c>
      <c r="I125" s="144" t="str">
        <f t="shared" si="8"/>
        <v>CLASSE C</v>
      </c>
    </row>
    <row r="126" spans="1:9" ht="22.5">
      <c r="A126" s="241" t="s">
        <v>618</v>
      </c>
      <c r="B126" s="243" t="s">
        <v>619</v>
      </c>
      <c r="C126" s="144">
        <v>12</v>
      </c>
      <c r="D126" s="144" t="s">
        <v>56</v>
      </c>
      <c r="E126" s="244">
        <v>1923.5294639999997</v>
      </c>
      <c r="F126" s="244">
        <f t="shared" si="7"/>
        <v>3479581.6292520016</v>
      </c>
      <c r="G126" s="134">
        <f>'CURVA ABC SERVIÇOS'!E126/SUM('CURVA ABC SERVIÇOS'!$E$7:$E$208)</f>
        <v>5.4431997436453136E-4</v>
      </c>
      <c r="H126" s="143">
        <f t="shared" si="9"/>
        <v>0.98465129787777583</v>
      </c>
      <c r="I126" s="144" t="str">
        <f t="shared" si="8"/>
        <v>CLASSE C</v>
      </c>
    </row>
    <row r="127" spans="1:9">
      <c r="A127" s="241" t="s">
        <v>127</v>
      </c>
      <c r="B127" s="243" t="s">
        <v>128</v>
      </c>
      <c r="C127" s="144">
        <v>55.05</v>
      </c>
      <c r="D127" s="144" t="s">
        <v>99</v>
      </c>
      <c r="E127" s="244">
        <v>1916.354358</v>
      </c>
      <c r="F127" s="244">
        <f t="shared" si="7"/>
        <v>3481497.9836100019</v>
      </c>
      <c r="G127" s="134">
        <f>'CURVA ABC SERVIÇOS'!E127/SUM('CURVA ABC SERVIÇOS'!$E$7:$E$208)</f>
        <v>5.4228956433594727E-4</v>
      </c>
      <c r="H127" s="143">
        <f t="shared" si="9"/>
        <v>0.98519358744211183</v>
      </c>
      <c r="I127" s="144" t="str">
        <f t="shared" si="8"/>
        <v>CLASSE C</v>
      </c>
    </row>
    <row r="128" spans="1:9" ht="22.5">
      <c r="A128" s="241" t="s">
        <v>417</v>
      </c>
      <c r="B128" s="243" t="s">
        <v>418</v>
      </c>
      <c r="C128" s="144">
        <v>50</v>
      </c>
      <c r="D128" s="144" t="s">
        <v>86</v>
      </c>
      <c r="E128" s="244">
        <v>1778.7501</v>
      </c>
      <c r="F128" s="244">
        <f t="shared" si="7"/>
        <v>3483276.7337100017</v>
      </c>
      <c r="G128" s="134">
        <f>'CURVA ABC SERVIÇOS'!E128/SUM('CURVA ABC SERVIÇOS'!$E$7:$E$208)</f>
        <v>5.0335033954692135E-4</v>
      </c>
      <c r="H128" s="143">
        <f t="shared" si="9"/>
        <v>0.98569693778165879</v>
      </c>
      <c r="I128" s="144" t="str">
        <f t="shared" si="8"/>
        <v>CLASSE C</v>
      </c>
    </row>
    <row r="129" spans="1:9">
      <c r="A129" s="241" t="s">
        <v>686</v>
      </c>
      <c r="B129" s="243" t="s">
        <v>687</v>
      </c>
      <c r="C129" s="144">
        <v>1</v>
      </c>
      <c r="D129" s="144" t="s">
        <v>56</v>
      </c>
      <c r="E129" s="244">
        <v>1676.5455360000001</v>
      </c>
      <c r="F129" s="244">
        <f t="shared" si="7"/>
        <v>3484953.2792460015</v>
      </c>
      <c r="G129" s="134">
        <f>'CURVA ABC SERVIÇOS'!E129/SUM('CURVA ABC SERVIÇOS'!$E$7:$E$208)</f>
        <v>4.7442851292684416E-4</v>
      </c>
      <c r="H129" s="143">
        <f t="shared" si="9"/>
        <v>0.98617136629458568</v>
      </c>
      <c r="I129" s="144" t="str">
        <f t="shared" si="8"/>
        <v>CLASSE C</v>
      </c>
    </row>
    <row r="130" spans="1:9" ht="22.5">
      <c r="A130" s="241" t="s">
        <v>243</v>
      </c>
      <c r="B130" s="243" t="s">
        <v>244</v>
      </c>
      <c r="C130" s="144">
        <v>13.98</v>
      </c>
      <c r="D130" s="144" t="s">
        <v>86</v>
      </c>
      <c r="E130" s="244">
        <v>1672.676238</v>
      </c>
      <c r="F130" s="244">
        <f t="shared" si="7"/>
        <v>3486625.9554840014</v>
      </c>
      <c r="G130" s="134">
        <f>'CURVA ABC SERVIÇOS'!E130/SUM('CURVA ABC SERVIÇOS'!$E$7:$E$208)</f>
        <v>4.7333357977006837E-4</v>
      </c>
      <c r="H130" s="143">
        <f t="shared" si="9"/>
        <v>0.98664469987435577</v>
      </c>
      <c r="I130" s="144" t="str">
        <f t="shared" si="8"/>
        <v>CLASSE C</v>
      </c>
    </row>
    <row r="131" spans="1:9">
      <c r="A131" s="241" t="s">
        <v>197</v>
      </c>
      <c r="B131" s="243" t="s">
        <v>198</v>
      </c>
      <c r="C131" s="144">
        <v>96</v>
      </c>
      <c r="D131" s="144" t="s">
        <v>56</v>
      </c>
      <c r="E131" s="244">
        <v>1587.9899520000001</v>
      </c>
      <c r="F131" s="244">
        <f t="shared" si="7"/>
        <v>3488213.9454360013</v>
      </c>
      <c r="G131" s="134">
        <f>'CURVA ABC SERVIÇOS'!E131/SUM('CURVA ABC SERVIÇOS'!$E$7:$E$208)</f>
        <v>4.4936907187597601E-4</v>
      </c>
      <c r="H131" s="143">
        <f t="shared" si="9"/>
        <v>0.98709406894623175</v>
      </c>
      <c r="I131" s="144" t="str">
        <f t="shared" si="8"/>
        <v>CLASSE C</v>
      </c>
    </row>
    <row r="132" spans="1:9">
      <c r="A132" s="241" t="s">
        <v>551</v>
      </c>
      <c r="B132" s="243" t="s">
        <v>552</v>
      </c>
      <c r="C132" s="144">
        <v>4</v>
      </c>
      <c r="D132" s="144" t="s">
        <v>117</v>
      </c>
      <c r="E132" s="244">
        <v>1579.374816</v>
      </c>
      <c r="F132" s="244">
        <f t="shared" si="7"/>
        <v>3489793.3202520013</v>
      </c>
      <c r="G132" s="134">
        <f>'CURVA ABC SERVIÇOS'!E132/SUM('CURVA ABC SERVIÇOS'!$E$7:$E$208)</f>
        <v>4.4693116245247521E-4</v>
      </c>
      <c r="H132" s="143">
        <f t="shared" si="9"/>
        <v>0.98754100010868417</v>
      </c>
      <c r="I132" s="144" t="str">
        <f t="shared" si="8"/>
        <v>CLASSE C</v>
      </c>
    </row>
    <row r="133" spans="1:9">
      <c r="A133" s="241" t="s">
        <v>130</v>
      </c>
      <c r="B133" s="243" t="s">
        <v>131</v>
      </c>
      <c r="C133" s="144">
        <v>43.04</v>
      </c>
      <c r="D133" s="144" t="s">
        <v>99</v>
      </c>
      <c r="E133" s="244">
        <v>1564.0228439999998</v>
      </c>
      <c r="F133" s="244">
        <f t="shared" si="7"/>
        <v>3491357.3430960011</v>
      </c>
      <c r="G133" s="134">
        <f>'CURVA ABC SERVIÇOS'!E133/SUM('CURVA ABC SERVIÇOS'!$E$7:$E$208)</f>
        <v>4.4258686455536482E-4</v>
      </c>
      <c r="H133" s="143">
        <f t="shared" si="9"/>
        <v>0.98798358697323951</v>
      </c>
      <c r="I133" s="144" t="str">
        <f t="shared" si="8"/>
        <v>CLASSE C</v>
      </c>
    </row>
    <row r="134" spans="1:9" ht="22.5">
      <c r="A134" s="241" t="s">
        <v>136</v>
      </c>
      <c r="B134" s="243" t="s">
        <v>138</v>
      </c>
      <c r="C134" s="144">
        <v>766.38</v>
      </c>
      <c r="D134" s="144" t="s">
        <v>137</v>
      </c>
      <c r="E134" s="244">
        <v>1439.491554</v>
      </c>
      <c r="F134" s="244">
        <f t="shared" si="7"/>
        <v>3492796.834650001</v>
      </c>
      <c r="G134" s="134">
        <f>'CURVA ABC SERVIÇOS'!E134/SUM('CURVA ABC SERVIÇOS'!$E$7:$E$208)</f>
        <v>4.0734702557758141E-4</v>
      </c>
      <c r="H134" s="143">
        <f t="shared" si="9"/>
        <v>0.98839093399881706</v>
      </c>
      <c r="I134" s="144" t="str">
        <f t="shared" si="8"/>
        <v>CLASSE C</v>
      </c>
    </row>
    <row r="135" spans="1:9" ht="22.5">
      <c r="A135" s="241" t="s">
        <v>650</v>
      </c>
      <c r="B135" s="243" t="s">
        <v>651</v>
      </c>
      <c r="C135" s="144">
        <v>1</v>
      </c>
      <c r="D135" s="144" t="s">
        <v>86</v>
      </c>
      <c r="E135" s="244">
        <v>1338.2887499999999</v>
      </c>
      <c r="F135" s="244">
        <f t="shared" si="7"/>
        <v>3494135.1234000009</v>
      </c>
      <c r="G135" s="134">
        <f>'CURVA ABC SERVIÇOS'!E135/SUM('CURVA ABC SERVIÇOS'!$E$7:$E$208)</f>
        <v>3.7870867679744611E-4</v>
      </c>
      <c r="H135" s="143">
        <f t="shared" si="9"/>
        <v>0.98876964267561451</v>
      </c>
      <c r="I135" s="144" t="str">
        <f t="shared" ref="I135:I166" si="10">IF(H135&lt;0.5,"CLASSE A",IF(AND(H135&gt;=0.5,H135&lt;0.8),"CLASSE B","CLASSE C"))</f>
        <v>CLASSE C</v>
      </c>
    </row>
    <row r="136" spans="1:9" ht="22.5">
      <c r="A136" s="241" t="s">
        <v>336</v>
      </c>
      <c r="B136" s="243" t="s">
        <v>337</v>
      </c>
      <c r="C136" s="144">
        <v>1</v>
      </c>
      <c r="D136" s="144" t="s">
        <v>56</v>
      </c>
      <c r="E136" s="244">
        <v>1310.815482</v>
      </c>
      <c r="F136" s="244">
        <f t="shared" si="7"/>
        <v>3495445.9388820007</v>
      </c>
      <c r="G136" s="134">
        <f>'CURVA ABC SERVIÇOS'!E136/SUM('CURVA ABC SERVIÇOS'!$E$7:$E$208)</f>
        <v>3.7093429703703821E-4</v>
      </c>
      <c r="H136" s="143">
        <f t="shared" ref="H136:H167" si="11">+G136+H135</f>
        <v>0.98914057697265156</v>
      </c>
      <c r="I136" s="144" t="str">
        <f t="shared" si="10"/>
        <v>CLASSE C</v>
      </c>
    </row>
    <row r="137" spans="1:9">
      <c r="A137" s="241" t="s">
        <v>280</v>
      </c>
      <c r="B137" s="243" t="s">
        <v>281</v>
      </c>
      <c r="C137" s="144">
        <v>66.25</v>
      </c>
      <c r="D137" s="144" t="s">
        <v>157</v>
      </c>
      <c r="E137" s="244">
        <v>1297.46703</v>
      </c>
      <c r="F137" s="244">
        <f t="shared" ref="F137:F200" si="12">F136+E137</f>
        <v>3496743.4059120007</v>
      </c>
      <c r="G137" s="134">
        <f>'CURVA ABC SERVIÇOS'!E137/SUM('CURVA ABC SERVIÇOS'!$E$7:$E$208)</f>
        <v>3.6715695481981175E-4</v>
      </c>
      <c r="H137" s="143">
        <f t="shared" si="11"/>
        <v>0.98950773392747138</v>
      </c>
      <c r="I137" s="144" t="str">
        <f t="shared" si="10"/>
        <v>CLASSE C</v>
      </c>
    </row>
    <row r="138" spans="1:9">
      <c r="A138" s="241" t="s">
        <v>598</v>
      </c>
      <c r="B138" s="243" t="s">
        <v>599</v>
      </c>
      <c r="C138" s="144">
        <v>89.1</v>
      </c>
      <c r="D138" s="144" t="s">
        <v>86</v>
      </c>
      <c r="E138" s="244">
        <v>1295.3382900000001</v>
      </c>
      <c r="F138" s="244">
        <f t="shared" si="12"/>
        <v>3498038.7442020006</v>
      </c>
      <c r="G138" s="134">
        <f>'CURVA ABC SERVIÇOS'!E138/SUM('CURVA ABC SERVIÇOS'!$E$7:$E$208)</f>
        <v>3.6655456440993519E-4</v>
      </c>
      <c r="H138" s="143">
        <f t="shared" si="11"/>
        <v>0.9898742884918813</v>
      </c>
      <c r="I138" s="144" t="str">
        <f t="shared" si="10"/>
        <v>CLASSE C</v>
      </c>
    </row>
    <row r="139" spans="1:9">
      <c r="A139" s="241" t="s">
        <v>295</v>
      </c>
      <c r="B139" s="243" t="s">
        <v>296</v>
      </c>
      <c r="C139" s="144">
        <v>64.33</v>
      </c>
      <c r="D139" s="144" t="s">
        <v>157</v>
      </c>
      <c r="E139" s="244">
        <v>1282.4155860000001</v>
      </c>
      <c r="F139" s="244">
        <f t="shared" si="12"/>
        <v>3499321.1597880004</v>
      </c>
      <c r="G139" s="134">
        <f>'CURVA ABC SERVIÇOS'!E139/SUM('CURVA ABC SERVIÇOS'!$E$7:$E$208)</f>
        <v>3.6289770027468404E-4</v>
      </c>
      <c r="H139" s="143">
        <f t="shared" si="11"/>
        <v>0.99023718619215595</v>
      </c>
      <c r="I139" s="144" t="str">
        <f t="shared" si="10"/>
        <v>CLASSE C</v>
      </c>
    </row>
    <row r="140" spans="1:9">
      <c r="A140" s="241" t="s">
        <v>231</v>
      </c>
      <c r="B140" s="243" t="s">
        <v>232</v>
      </c>
      <c r="C140" s="144">
        <v>5.04</v>
      </c>
      <c r="D140" s="144" t="s">
        <v>117</v>
      </c>
      <c r="E140" s="244">
        <v>1278.6840299999999</v>
      </c>
      <c r="F140" s="244">
        <f t="shared" si="12"/>
        <v>3500599.8438180005</v>
      </c>
      <c r="G140" s="134">
        <f>'CURVA ABC SERVIÇOS'!E140/SUM('CURVA ABC SERVIÇOS'!$E$7:$E$208)</f>
        <v>3.6184174532090022E-4</v>
      </c>
      <c r="H140" s="143">
        <f t="shared" si="11"/>
        <v>0.99059902793747689</v>
      </c>
      <c r="I140" s="144" t="str">
        <f t="shared" si="10"/>
        <v>CLASSE C</v>
      </c>
    </row>
    <row r="141" spans="1:9" ht="45">
      <c r="A141" s="241" t="s">
        <v>358</v>
      </c>
      <c r="B141" s="243" t="s">
        <v>359</v>
      </c>
      <c r="C141" s="144">
        <v>4</v>
      </c>
      <c r="D141" s="144" t="s">
        <v>56</v>
      </c>
      <c r="E141" s="244">
        <v>1232.765856</v>
      </c>
      <c r="F141" s="244">
        <f t="shared" si="12"/>
        <v>3501832.6096740006</v>
      </c>
      <c r="G141" s="134">
        <f>'CURVA ABC SERVIÇOS'!E141/SUM('CURVA ABC SERVIÇOS'!$E$7:$E$208)</f>
        <v>3.4884782983256118E-4</v>
      </c>
      <c r="H141" s="143">
        <f t="shared" si="11"/>
        <v>0.99094787576730947</v>
      </c>
      <c r="I141" s="144" t="str">
        <f t="shared" si="10"/>
        <v>CLASSE C</v>
      </c>
    </row>
    <row r="142" spans="1:9" ht="22.5">
      <c r="A142" s="241" t="s">
        <v>461</v>
      </c>
      <c r="B142" s="243" t="s">
        <v>462</v>
      </c>
      <c r="C142" s="144">
        <v>19.579999999999998</v>
      </c>
      <c r="D142" s="144" t="s">
        <v>99</v>
      </c>
      <c r="E142" s="244">
        <v>1173.674538</v>
      </c>
      <c r="F142" s="244">
        <f t="shared" si="12"/>
        <v>3503006.2842120007</v>
      </c>
      <c r="G142" s="134">
        <f>'CURVA ABC SERVIÇOS'!E142/SUM('CURVA ABC SERVIÇOS'!$E$7:$E$208)</f>
        <v>3.3212618074898552E-4</v>
      </c>
      <c r="H142" s="143">
        <f t="shared" si="11"/>
        <v>0.99128000194805843</v>
      </c>
      <c r="I142" s="144" t="str">
        <f t="shared" si="10"/>
        <v>CLASSE C</v>
      </c>
    </row>
    <row r="143" spans="1:9" ht="22.5">
      <c r="A143" s="241" t="s">
        <v>225</v>
      </c>
      <c r="B143" s="243" t="s">
        <v>226</v>
      </c>
      <c r="C143" s="144">
        <v>38.35</v>
      </c>
      <c r="D143" s="144" t="s">
        <v>86</v>
      </c>
      <c r="E143" s="244">
        <v>1155.880776</v>
      </c>
      <c r="F143" s="244">
        <f t="shared" si="12"/>
        <v>3504162.1649880009</v>
      </c>
      <c r="G143" s="134">
        <f>'CURVA ABC SERVIÇOS'!E143/SUM('CURVA ABC SERVIÇOS'!$E$7:$E$208)</f>
        <v>3.2709090561701669E-4</v>
      </c>
      <c r="H143" s="143">
        <f t="shared" si="11"/>
        <v>0.99160709285367543</v>
      </c>
      <c r="I143" s="144" t="str">
        <f t="shared" si="10"/>
        <v>CLASSE C</v>
      </c>
    </row>
    <row r="144" spans="1:9" ht="22.5">
      <c r="A144" s="241" t="s">
        <v>175</v>
      </c>
      <c r="B144" s="243" t="s">
        <v>176</v>
      </c>
      <c r="C144" s="144">
        <v>172</v>
      </c>
      <c r="D144" s="144" t="s">
        <v>157</v>
      </c>
      <c r="E144" s="244">
        <v>1147.966872</v>
      </c>
      <c r="F144" s="244">
        <f t="shared" si="12"/>
        <v>3505310.131860001</v>
      </c>
      <c r="G144" s="134">
        <f>'CURVA ABC SERVIÇOS'!E144/SUM('CURVA ABC SERVIÇOS'!$E$7:$E$208)</f>
        <v>3.2485143068147532E-4</v>
      </c>
      <c r="H144" s="143">
        <f t="shared" si="11"/>
        <v>0.99193194428435694</v>
      </c>
      <c r="I144" s="144" t="str">
        <f t="shared" si="10"/>
        <v>CLASSE C</v>
      </c>
    </row>
    <row r="145" spans="1:9">
      <c r="A145" s="241" t="s">
        <v>130</v>
      </c>
      <c r="B145" s="243" t="s">
        <v>131</v>
      </c>
      <c r="C145" s="144">
        <v>28.81</v>
      </c>
      <c r="D145" s="144" t="s">
        <v>99</v>
      </c>
      <c r="E145" s="244">
        <v>1046.926854</v>
      </c>
      <c r="F145" s="244">
        <f t="shared" si="12"/>
        <v>3506357.058714001</v>
      </c>
      <c r="G145" s="134">
        <f>'CURVA ABC SERVIÇOS'!E145/SUM('CURVA ABC SERVIÇOS'!$E$7:$E$208)</f>
        <v>2.9625914705033057E-4</v>
      </c>
      <c r="H145" s="143">
        <f t="shared" si="11"/>
        <v>0.99222820343140727</v>
      </c>
      <c r="I145" s="144" t="str">
        <f t="shared" si="10"/>
        <v>CLASSE C</v>
      </c>
    </row>
    <row r="146" spans="1:9" ht="22.5">
      <c r="A146" s="241" t="s">
        <v>339</v>
      </c>
      <c r="B146" s="243" t="s">
        <v>340</v>
      </c>
      <c r="C146" s="144">
        <v>1</v>
      </c>
      <c r="D146" s="144" t="s">
        <v>56</v>
      </c>
      <c r="E146" s="244">
        <v>1042.5441539999999</v>
      </c>
      <c r="F146" s="244">
        <f t="shared" si="12"/>
        <v>3507399.602868001</v>
      </c>
      <c r="G146" s="134">
        <f>'CURVA ABC SERVIÇOS'!E146/SUM('CURVA ABC SERVIÇOS'!$E$7:$E$208)</f>
        <v>2.9501893150058454E-4</v>
      </c>
      <c r="H146" s="143">
        <f t="shared" si="11"/>
        <v>0.99252322236290791</v>
      </c>
      <c r="I146" s="144" t="str">
        <f t="shared" si="10"/>
        <v>CLASSE C</v>
      </c>
    </row>
    <row r="147" spans="1:9">
      <c r="A147" s="241" t="s">
        <v>95</v>
      </c>
      <c r="B147" s="243" t="s">
        <v>96</v>
      </c>
      <c r="C147" s="144">
        <v>12</v>
      </c>
      <c r="D147" s="144" t="s">
        <v>56</v>
      </c>
      <c r="E147" s="244">
        <v>998.95507199999997</v>
      </c>
      <c r="F147" s="244">
        <f t="shared" si="12"/>
        <v>3508398.5579400011</v>
      </c>
      <c r="G147" s="134">
        <f>'CURVA ABC SERVIÇOS'!E147/SUM('CURVA ABC SERVIÇOS'!$E$7:$E$208)</f>
        <v>2.8268410199011054E-4</v>
      </c>
      <c r="H147" s="143">
        <f t="shared" si="11"/>
        <v>0.99280590646489797</v>
      </c>
      <c r="I147" s="144" t="str">
        <f t="shared" si="10"/>
        <v>CLASSE C</v>
      </c>
    </row>
    <row r="148" spans="1:9" ht="22.5">
      <c r="A148" s="241" t="s">
        <v>144</v>
      </c>
      <c r="B148" s="243" t="s">
        <v>145</v>
      </c>
      <c r="C148" s="144">
        <v>64</v>
      </c>
      <c r="D148" s="144" t="s">
        <v>56</v>
      </c>
      <c r="E148" s="244">
        <v>992.14310399999999</v>
      </c>
      <c r="F148" s="244">
        <f t="shared" si="12"/>
        <v>3509390.7010440012</v>
      </c>
      <c r="G148" s="134">
        <f>'CURVA ABC SERVIÇOS'!E148/SUM('CURVA ABC SERVIÇOS'!$E$7:$E$208)</f>
        <v>2.8075645267850531E-4</v>
      </c>
      <c r="H148" s="143">
        <f t="shared" si="11"/>
        <v>0.99308666291757652</v>
      </c>
      <c r="I148" s="144" t="str">
        <f t="shared" si="10"/>
        <v>CLASSE C</v>
      </c>
    </row>
    <row r="149" spans="1:9" ht="22.5">
      <c r="A149" s="241" t="s">
        <v>450</v>
      </c>
      <c r="B149" s="243" t="s">
        <v>451</v>
      </c>
      <c r="C149" s="144">
        <v>20</v>
      </c>
      <c r="D149" s="144" t="s">
        <v>56</v>
      </c>
      <c r="E149" s="244">
        <v>976.96644000000003</v>
      </c>
      <c r="F149" s="244">
        <f t="shared" si="12"/>
        <v>3510367.6674840013</v>
      </c>
      <c r="G149" s="134">
        <f>'CURVA ABC SERVIÇOS'!E149/SUM('CURVA ABC SERVIÇOS'!$E$7:$E$208)</f>
        <v>2.7646176340338481E-4</v>
      </c>
      <c r="H149" s="143">
        <f t="shared" si="11"/>
        <v>0.99336312468097987</v>
      </c>
      <c r="I149" s="144" t="str">
        <f t="shared" si="10"/>
        <v>CLASSE C</v>
      </c>
    </row>
    <row r="150" spans="1:9">
      <c r="A150" s="241" t="s">
        <v>631</v>
      </c>
      <c r="B150" s="243" t="s">
        <v>632</v>
      </c>
      <c r="C150" s="144">
        <v>16</v>
      </c>
      <c r="D150" s="144" t="s">
        <v>56</v>
      </c>
      <c r="E150" s="244">
        <v>943.65791999999999</v>
      </c>
      <c r="F150" s="244">
        <f t="shared" si="12"/>
        <v>3511311.3254040014</v>
      </c>
      <c r="G150" s="134">
        <f>'CURVA ABC SERVIÇOS'!E150/SUM('CURVA ABC SERVIÇOS'!$E$7:$E$208)</f>
        <v>2.6703612522531499E-4</v>
      </c>
      <c r="H150" s="143">
        <f t="shared" si="11"/>
        <v>0.99363016080620514</v>
      </c>
      <c r="I150" s="144" t="str">
        <f t="shared" si="10"/>
        <v>CLASSE C</v>
      </c>
    </row>
    <row r="151" spans="1:9">
      <c r="A151" s="241" t="s">
        <v>133</v>
      </c>
      <c r="B151" s="243" t="s">
        <v>134</v>
      </c>
      <c r="C151" s="144">
        <v>205.4</v>
      </c>
      <c r="D151" s="144" t="s">
        <v>99</v>
      </c>
      <c r="E151" s="244">
        <v>915.63368400000002</v>
      </c>
      <c r="F151" s="244">
        <f t="shared" si="12"/>
        <v>3512226.9590880014</v>
      </c>
      <c r="G151" s="134">
        <f>'CURVA ABC SERVIÇOS'!E151/SUM('CURVA ABC SERVIÇOS'!$E$7:$E$208)</f>
        <v>2.5910583265293904E-4</v>
      </c>
      <c r="H151" s="143">
        <f t="shared" si="11"/>
        <v>0.99388926663885813</v>
      </c>
      <c r="I151" s="144" t="str">
        <f t="shared" si="10"/>
        <v>CLASSE C</v>
      </c>
    </row>
    <row r="152" spans="1:9" ht="22.5">
      <c r="A152" s="241" t="s">
        <v>434</v>
      </c>
      <c r="B152" s="243" t="s">
        <v>435</v>
      </c>
      <c r="C152" s="144">
        <v>70</v>
      </c>
      <c r="D152" s="144" t="s">
        <v>86</v>
      </c>
      <c r="E152" s="244">
        <v>835.34262000000001</v>
      </c>
      <c r="F152" s="244">
        <f t="shared" si="12"/>
        <v>3513062.3017080012</v>
      </c>
      <c r="G152" s="134">
        <f>'CURVA ABC SERVIÇOS'!E152/SUM('CURVA ABC SERVIÇOS'!$E$7:$E$208)</f>
        <v>2.3638508378159189E-4</v>
      </c>
      <c r="H152" s="143">
        <f t="shared" si="11"/>
        <v>0.99412565172263967</v>
      </c>
      <c r="I152" s="144" t="str">
        <f t="shared" si="10"/>
        <v>CLASSE C</v>
      </c>
    </row>
    <row r="153" spans="1:9">
      <c r="A153" s="241" t="s">
        <v>194</v>
      </c>
      <c r="B153" s="243" t="s">
        <v>195</v>
      </c>
      <c r="C153" s="144">
        <v>0.9</v>
      </c>
      <c r="D153" s="144" t="s">
        <v>99</v>
      </c>
      <c r="E153" s="244">
        <v>822.29469599999993</v>
      </c>
      <c r="F153" s="244">
        <f t="shared" si="12"/>
        <v>3513884.5964040011</v>
      </c>
      <c r="G153" s="134">
        <f>'CURVA ABC SERVIÇOS'!E153/SUM('CURVA ABC SERVIÇOS'!$E$7:$E$208)</f>
        <v>2.3269278491634798E-4</v>
      </c>
      <c r="H153" s="143">
        <f t="shared" si="11"/>
        <v>0.994358344507556</v>
      </c>
      <c r="I153" s="144" t="str">
        <f t="shared" si="10"/>
        <v>CLASSE C</v>
      </c>
    </row>
    <row r="154" spans="1:9" ht="22.5">
      <c r="A154" s="241">
        <v>97084</v>
      </c>
      <c r="B154" s="243" t="s">
        <v>2363</v>
      </c>
      <c r="C154" s="144">
        <v>1663.74</v>
      </c>
      <c r="D154" s="144" t="s">
        <v>117</v>
      </c>
      <c r="E154" s="244">
        <v>812.50249199999996</v>
      </c>
      <c r="F154" s="244">
        <f t="shared" si="12"/>
        <v>3514697.098896001</v>
      </c>
      <c r="G154" s="134">
        <f>'CURVA ABC SERVIÇOS'!E154/SUM('CURVA ABC SERVIÇOS'!$E$7:$E$208)</f>
        <v>2.2992178903091546E-4</v>
      </c>
      <c r="H154" s="143">
        <f t="shared" si="11"/>
        <v>0.99458826629658692</v>
      </c>
      <c r="I154" s="144" t="str">
        <f t="shared" si="10"/>
        <v>CLASSE C</v>
      </c>
    </row>
    <row r="155" spans="1:9">
      <c r="A155" s="241" t="s">
        <v>455</v>
      </c>
      <c r="B155" s="243" t="s">
        <v>456</v>
      </c>
      <c r="C155" s="144">
        <v>6</v>
      </c>
      <c r="D155" s="144" t="s">
        <v>56</v>
      </c>
      <c r="E155" s="244">
        <v>803.91239999999993</v>
      </c>
      <c r="F155" s="244">
        <f t="shared" si="12"/>
        <v>3515501.0112960008</v>
      </c>
      <c r="G155" s="134">
        <f>'CURVA ABC SERVIÇOS'!E155/SUM('CURVA ABC SERVIÇOS'!$E$7:$E$208)</f>
        <v>2.2749096655341324E-4</v>
      </c>
      <c r="H155" s="143">
        <f t="shared" si="11"/>
        <v>0.99481575726314031</v>
      </c>
      <c r="I155" s="144" t="str">
        <f t="shared" si="10"/>
        <v>CLASSE C</v>
      </c>
    </row>
    <row r="156" spans="1:9">
      <c r="A156" s="241" t="s">
        <v>130</v>
      </c>
      <c r="B156" s="243" t="s">
        <v>131</v>
      </c>
      <c r="C156" s="144">
        <v>21.75</v>
      </c>
      <c r="D156" s="144" t="s">
        <v>99</v>
      </c>
      <c r="E156" s="244">
        <v>790.37611800000002</v>
      </c>
      <c r="F156" s="244">
        <f t="shared" si="12"/>
        <v>3516291.3874140009</v>
      </c>
      <c r="G156" s="134">
        <f>'CURVA ABC SERVIÇOS'!E156/SUM('CURVA ABC SERVIÇOS'!$E$7:$E$208)</f>
        <v>2.2366047224119771E-4</v>
      </c>
      <c r="H156" s="143">
        <f t="shared" si="11"/>
        <v>0.99503941773538152</v>
      </c>
      <c r="I156" s="144" t="str">
        <f t="shared" si="10"/>
        <v>CLASSE C</v>
      </c>
    </row>
    <row r="157" spans="1:9">
      <c r="A157" s="241" t="s">
        <v>548</v>
      </c>
      <c r="B157" s="243" t="s">
        <v>549</v>
      </c>
      <c r="C157" s="144">
        <v>562.65</v>
      </c>
      <c r="D157" s="144" t="s">
        <v>137</v>
      </c>
      <c r="E157" s="244">
        <v>760.91185199999995</v>
      </c>
      <c r="F157" s="244">
        <f t="shared" si="12"/>
        <v>3517052.2992660007</v>
      </c>
      <c r="G157" s="134">
        <f>'CURVA ABC SERVIÇOS'!E157/SUM('CURVA ABC SERVIÇOS'!$E$7:$E$208)</f>
        <v>2.1532268027390513E-4</v>
      </c>
      <c r="H157" s="143">
        <f t="shared" si="11"/>
        <v>0.99525474041565543</v>
      </c>
      <c r="I157" s="144" t="str">
        <f t="shared" si="10"/>
        <v>CLASSE C</v>
      </c>
    </row>
    <row r="158" spans="1:9" ht="22.5">
      <c r="A158" s="241" t="s">
        <v>188</v>
      </c>
      <c r="B158" s="243" t="s">
        <v>189</v>
      </c>
      <c r="C158" s="144">
        <v>17.329999999999998</v>
      </c>
      <c r="D158" s="144" t="s">
        <v>117</v>
      </c>
      <c r="E158" s="244">
        <v>731.74811399999999</v>
      </c>
      <c r="F158" s="244">
        <f t="shared" si="12"/>
        <v>3517784.0473800008</v>
      </c>
      <c r="G158" s="134">
        <f>'CURVA ABC SERVIÇOS'!E158/SUM('CURVA ABC SERVIÇOS'!$E$7:$E$208)</f>
        <v>2.0706993165859518E-4</v>
      </c>
      <c r="H158" s="143">
        <f t="shared" si="11"/>
        <v>0.99546181034731407</v>
      </c>
      <c r="I158" s="144" t="str">
        <f t="shared" si="10"/>
        <v>CLASSE C</v>
      </c>
    </row>
    <row r="159" spans="1:9">
      <c r="A159" s="241" t="s">
        <v>640</v>
      </c>
      <c r="B159" s="243" t="s">
        <v>641</v>
      </c>
      <c r="C159" s="144">
        <v>33</v>
      </c>
      <c r="D159" s="144" t="s">
        <v>56</v>
      </c>
      <c r="E159" s="244">
        <v>722.73227399999996</v>
      </c>
      <c r="F159" s="244">
        <f t="shared" si="12"/>
        <v>3518506.7796540009</v>
      </c>
      <c r="G159" s="134">
        <f>'CURVA ABC SERVIÇOS'!E159/SUM('CURVA ABC SERVIÇOS'!$E$7:$E$208)</f>
        <v>2.0451863109911765E-4</v>
      </c>
      <c r="H159" s="143">
        <f t="shared" si="11"/>
        <v>0.99566632897841323</v>
      </c>
      <c r="I159" s="144" t="str">
        <f t="shared" si="10"/>
        <v>CLASSE C</v>
      </c>
    </row>
    <row r="160" spans="1:9" ht="33.75">
      <c r="A160" s="241" t="s">
        <v>361</v>
      </c>
      <c r="B160" s="243" t="s">
        <v>362</v>
      </c>
      <c r="C160" s="144">
        <v>3</v>
      </c>
      <c r="D160" s="144" t="s">
        <v>56</v>
      </c>
      <c r="E160" s="244">
        <v>721.07937000000004</v>
      </c>
      <c r="F160" s="244">
        <f t="shared" si="12"/>
        <v>3519227.8590240008</v>
      </c>
      <c r="G160" s="134">
        <f>'CURVA ABC SERVIÇOS'!E160/SUM('CURVA ABC SERVIÇOS'!$E$7:$E$208)</f>
        <v>2.0405089266321345E-4</v>
      </c>
      <c r="H160" s="143">
        <f t="shared" si="11"/>
        <v>0.99587037987107641</v>
      </c>
      <c r="I160" s="144" t="str">
        <f t="shared" si="10"/>
        <v>CLASSE C</v>
      </c>
    </row>
    <row r="161" spans="1:9" ht="22.5">
      <c r="A161" s="241" t="s">
        <v>445</v>
      </c>
      <c r="B161" s="243" t="s">
        <v>446</v>
      </c>
      <c r="C161" s="144">
        <v>24</v>
      </c>
      <c r="D161" s="144" t="s">
        <v>56</v>
      </c>
      <c r="E161" s="244">
        <v>707.44291199999998</v>
      </c>
      <c r="F161" s="244">
        <f t="shared" si="12"/>
        <v>3519935.3019360011</v>
      </c>
      <c r="G161" s="134">
        <f>'CURVA ABC SERVIÇOS'!E161/SUM('CURVA ABC SERVIÇOS'!$E$7:$E$208)</f>
        <v>2.0019205056700365E-4</v>
      </c>
      <c r="H161" s="143">
        <f t="shared" si="11"/>
        <v>0.99607057192164339</v>
      </c>
      <c r="I161" s="144" t="str">
        <f t="shared" si="10"/>
        <v>CLASSE C</v>
      </c>
    </row>
    <row r="162" spans="1:9" ht="22.5">
      <c r="A162" s="241" t="s">
        <v>84</v>
      </c>
      <c r="B162" s="243" t="s">
        <v>87</v>
      </c>
      <c r="C162" s="144">
        <v>45</v>
      </c>
      <c r="D162" s="144" t="s">
        <v>86</v>
      </c>
      <c r="E162" s="244">
        <v>678.44195999999988</v>
      </c>
      <c r="F162" s="244">
        <f t="shared" si="12"/>
        <v>3520613.743896001</v>
      </c>
      <c r="G162" s="134">
        <f>'CURVA ABC SERVIÇOS'!E162/SUM('CURVA ABC SERVIÇOS'!$E$7:$E$208)</f>
        <v>1.9198536710068425E-4</v>
      </c>
      <c r="H162" s="143">
        <f t="shared" si="11"/>
        <v>0.99626255728874402</v>
      </c>
      <c r="I162" s="144" t="str">
        <f t="shared" si="10"/>
        <v>CLASSE C</v>
      </c>
    </row>
    <row r="163" spans="1:9">
      <c r="A163" s="241" t="s">
        <v>160</v>
      </c>
      <c r="B163" s="243" t="s">
        <v>161</v>
      </c>
      <c r="C163" s="144">
        <v>72</v>
      </c>
      <c r="D163" s="144" t="s">
        <v>157</v>
      </c>
      <c r="E163" s="244">
        <v>675.28641599999992</v>
      </c>
      <c r="F163" s="244">
        <f t="shared" si="12"/>
        <v>3521289.0303120012</v>
      </c>
      <c r="G163" s="134">
        <f>'CURVA ABC SERVIÇOS'!E163/SUM('CURVA ABC SERVIÇOS'!$E$7:$E$208)</f>
        <v>1.9109241190486711E-4</v>
      </c>
      <c r="H163" s="143">
        <f t="shared" si="11"/>
        <v>0.99645364970064887</v>
      </c>
      <c r="I163" s="144" t="str">
        <f t="shared" si="10"/>
        <v>CLASSE C</v>
      </c>
    </row>
    <row r="164" spans="1:9" ht="22.5">
      <c r="A164" s="241" t="s">
        <v>474</v>
      </c>
      <c r="B164" s="243" t="s">
        <v>475</v>
      </c>
      <c r="C164" s="144">
        <v>12</v>
      </c>
      <c r="D164" s="144" t="s">
        <v>86</v>
      </c>
      <c r="E164" s="244">
        <v>657.55526399999997</v>
      </c>
      <c r="F164" s="244">
        <f t="shared" si="12"/>
        <v>3521946.5855760011</v>
      </c>
      <c r="G164" s="134">
        <f>'CURVA ABC SERVIÇOS'!E164/SUM('CURVA ABC SERVIÇOS'!$E$7:$E$208)</f>
        <v>1.8607485413789466E-4</v>
      </c>
      <c r="H164" s="143">
        <f t="shared" si="11"/>
        <v>0.99663972455478678</v>
      </c>
      <c r="I164" s="144" t="str">
        <f t="shared" si="10"/>
        <v>CLASSE C</v>
      </c>
    </row>
    <row r="165" spans="1:9">
      <c r="A165" s="241" t="s">
        <v>367</v>
      </c>
      <c r="B165" s="243" t="s">
        <v>368</v>
      </c>
      <c r="C165" s="144">
        <v>477.8</v>
      </c>
      <c r="D165" s="144" t="s">
        <v>137</v>
      </c>
      <c r="E165" s="244">
        <v>646.16024399999992</v>
      </c>
      <c r="F165" s="244">
        <f t="shared" si="12"/>
        <v>3522592.7458200012</v>
      </c>
      <c r="G165" s="134">
        <f>'CURVA ABC SERVIÇOS'!E165/SUM('CURVA ABC SERVIÇOS'!$E$7:$E$208)</f>
        <v>1.8285029370855498E-4</v>
      </c>
      <c r="H165" s="143">
        <f t="shared" si="11"/>
        <v>0.99682257484849535</v>
      </c>
      <c r="I165" s="144" t="str">
        <f t="shared" si="10"/>
        <v>CLASSE C</v>
      </c>
    </row>
    <row r="166" spans="1:9" ht="22.5">
      <c r="A166" s="241" t="s">
        <v>392</v>
      </c>
      <c r="B166" s="243" t="s">
        <v>393</v>
      </c>
      <c r="C166" s="144">
        <v>24</v>
      </c>
      <c r="D166" s="144" t="s">
        <v>56</v>
      </c>
      <c r="E166" s="244">
        <v>632.01038400000004</v>
      </c>
      <c r="F166" s="244">
        <f t="shared" si="12"/>
        <v>3523224.7562040011</v>
      </c>
      <c r="G166" s="134">
        <f>'CURVA ABC SERVIÇOS'!E166/SUM('CURVA ABC SERVIÇOS'!$E$7:$E$208)</f>
        <v>1.7884616921937501E-4</v>
      </c>
      <c r="H166" s="143">
        <f t="shared" si="11"/>
        <v>0.99700142101771472</v>
      </c>
      <c r="I166" s="144" t="str">
        <f t="shared" si="10"/>
        <v>CLASSE C</v>
      </c>
    </row>
    <row r="167" spans="1:9" ht="22.5">
      <c r="A167" s="241" t="s">
        <v>518</v>
      </c>
      <c r="B167" s="243" t="s">
        <v>519</v>
      </c>
      <c r="C167" s="144">
        <v>38.96</v>
      </c>
      <c r="D167" s="144" t="s">
        <v>117</v>
      </c>
      <c r="E167" s="244">
        <v>631.28410799999995</v>
      </c>
      <c r="F167" s="244">
        <f t="shared" si="12"/>
        <v>3523856.040312001</v>
      </c>
      <c r="G167" s="134">
        <f>'CURVA ABC SERVIÇOS'!E167/SUM('CURVA ABC SERVIÇOS'!$E$7:$E$208)</f>
        <v>1.7864064778541706E-4</v>
      </c>
      <c r="H167" s="143">
        <f t="shared" si="11"/>
        <v>0.99718006166550011</v>
      </c>
      <c r="I167" s="144" t="str">
        <f t="shared" ref="I167:I190" si="13">IF(H167&lt;0.5,"CLASSE A",IF(AND(H167&gt;=0.5,H167&lt;0.8),"CLASSE B","CLASSE C"))</f>
        <v>CLASSE C</v>
      </c>
    </row>
    <row r="168" spans="1:9">
      <c r="A168" s="241" t="s">
        <v>644</v>
      </c>
      <c r="B168" s="243" t="s">
        <v>645</v>
      </c>
      <c r="C168" s="144">
        <v>30</v>
      </c>
      <c r="D168" s="144" t="s">
        <v>86</v>
      </c>
      <c r="E168" s="244">
        <v>587.15657999999996</v>
      </c>
      <c r="F168" s="244">
        <f t="shared" si="12"/>
        <v>3524443.1968920012</v>
      </c>
      <c r="G168" s="134">
        <f>'CURVA ABC SERVIÇOS'!E168/SUM('CURVA ABC SERVIÇOS'!$E$7:$E$208)</f>
        <v>1.6615344893597424E-4</v>
      </c>
      <c r="H168" s="143">
        <f t="shared" ref="H168:H190" si="14">+G168+H167</f>
        <v>0.99734621511443611</v>
      </c>
      <c r="I168" s="144" t="str">
        <f t="shared" si="13"/>
        <v>CLASSE C</v>
      </c>
    </row>
    <row r="169" spans="1:9">
      <c r="A169" s="241" t="s">
        <v>615</v>
      </c>
      <c r="B169" s="243" t="s">
        <v>616</v>
      </c>
      <c r="C169" s="144">
        <v>12</v>
      </c>
      <c r="D169" s="144" t="s">
        <v>56</v>
      </c>
      <c r="E169" s="244">
        <v>544.85726399999999</v>
      </c>
      <c r="F169" s="244">
        <f t="shared" si="12"/>
        <v>3524988.0541560012</v>
      </c>
      <c r="G169" s="134">
        <f>'CURVA ABC SERVIÇOS'!E169/SUM('CURVA ABC SERVIÇOS'!$E$7:$E$208)</f>
        <v>1.541835971444255E-4</v>
      </c>
      <c r="H169" s="143">
        <f t="shared" si="14"/>
        <v>0.99750039871158058</v>
      </c>
      <c r="I169" s="144" t="str">
        <f t="shared" si="13"/>
        <v>CLASSE C</v>
      </c>
    </row>
    <row r="170" spans="1:9">
      <c r="A170" s="241">
        <v>97114</v>
      </c>
      <c r="B170" s="243" t="s">
        <v>2366</v>
      </c>
      <c r="C170" s="144">
        <v>1600</v>
      </c>
      <c r="D170" s="144" t="s">
        <v>86</v>
      </c>
      <c r="E170" s="244">
        <v>540.95039999999995</v>
      </c>
      <c r="F170" s="244">
        <f t="shared" si="12"/>
        <v>3525529.0045560012</v>
      </c>
      <c r="G170" s="134">
        <f>'CURVA ABC SERVIÇOS'!E170/SUM('CURVA ABC SERVIÇOS'!$E$7:$E$208)</f>
        <v>1.5307803356865189E-4</v>
      </c>
      <c r="H170" s="143">
        <f t="shared" si="14"/>
        <v>0.99765347674514926</v>
      </c>
      <c r="I170" s="144" t="str">
        <f t="shared" si="13"/>
        <v>CLASSE C</v>
      </c>
    </row>
    <row r="171" spans="1:9" ht="22.5">
      <c r="A171" s="241" t="s">
        <v>120</v>
      </c>
      <c r="B171" s="243" t="s">
        <v>121</v>
      </c>
      <c r="C171" s="144">
        <v>13.22</v>
      </c>
      <c r="D171" s="144" t="s">
        <v>99</v>
      </c>
      <c r="E171" s="244">
        <v>523.10654999999997</v>
      </c>
      <c r="F171" s="244">
        <f t="shared" si="12"/>
        <v>3526052.1111060013</v>
      </c>
      <c r="G171" s="134">
        <f>'CURVA ABC SERVIÇOS'!E171/SUM('CURVA ABC SERVIÇOS'!$E$7:$E$208)</f>
        <v>1.4802858454468596E-4</v>
      </c>
      <c r="H171" s="143">
        <f t="shared" si="14"/>
        <v>0.99780150532969392</v>
      </c>
      <c r="I171" s="144" t="str">
        <f t="shared" si="13"/>
        <v>CLASSE C</v>
      </c>
    </row>
    <row r="172" spans="1:9">
      <c r="A172" s="241" t="s">
        <v>313</v>
      </c>
      <c r="B172" s="243" t="s">
        <v>314</v>
      </c>
      <c r="C172" s="144">
        <v>24</v>
      </c>
      <c r="D172" s="144" t="s">
        <v>56</v>
      </c>
      <c r="E172" s="244">
        <v>507.89232000000004</v>
      </c>
      <c r="F172" s="244">
        <f t="shared" si="12"/>
        <v>3526560.0034260014</v>
      </c>
      <c r="G172" s="134">
        <f>'CURVA ABC SERVIÇOS'!E172/SUM('CURVA ABC SERVIÇOS'!$E$7:$E$208)</f>
        <v>1.4372326485056764E-4</v>
      </c>
      <c r="H172" s="143">
        <f t="shared" si="14"/>
        <v>0.99794522859454449</v>
      </c>
      <c r="I172" s="144" t="str">
        <f t="shared" si="13"/>
        <v>CLASSE C</v>
      </c>
    </row>
    <row r="173" spans="1:9" ht="22.5">
      <c r="A173" s="241" t="s">
        <v>395</v>
      </c>
      <c r="B173" s="243" t="s">
        <v>396</v>
      </c>
      <c r="C173" s="144">
        <v>19</v>
      </c>
      <c r="D173" s="144" t="s">
        <v>56</v>
      </c>
      <c r="E173" s="244">
        <v>500.34155399999997</v>
      </c>
      <c r="F173" s="244">
        <f t="shared" si="12"/>
        <v>3527060.3449800014</v>
      </c>
      <c r="G173" s="134">
        <f>'CURVA ABC SERVIÇOS'!E173/SUM('CURVA ABC SERVIÇOS'!$E$7:$E$208)</f>
        <v>1.4158655063200518E-4</v>
      </c>
      <c r="H173" s="143">
        <f t="shared" si="14"/>
        <v>0.9980868151451765</v>
      </c>
      <c r="I173" s="144" t="str">
        <f t="shared" si="13"/>
        <v>CLASSE C</v>
      </c>
    </row>
    <row r="174" spans="1:9">
      <c r="A174" s="241" t="s">
        <v>515</v>
      </c>
      <c r="B174" s="243" t="s">
        <v>516</v>
      </c>
      <c r="C174" s="144">
        <v>20.16</v>
      </c>
      <c r="D174" s="144" t="s">
        <v>117</v>
      </c>
      <c r="E174" s="244">
        <v>474.84676199999996</v>
      </c>
      <c r="F174" s="244">
        <f t="shared" si="12"/>
        <v>3527535.1917420016</v>
      </c>
      <c r="G174" s="134">
        <f>'CURVA ABC SERVIÇOS'!E174/SUM('CURVA ABC SERVIÇOS'!$E$7:$E$208)</f>
        <v>1.3437203960548261E-4</v>
      </c>
      <c r="H174" s="143">
        <f t="shared" si="14"/>
        <v>0.99822118718478203</v>
      </c>
      <c r="I174" s="144" t="str">
        <f t="shared" si="13"/>
        <v>CLASSE C</v>
      </c>
    </row>
    <row r="175" spans="1:9">
      <c r="A175" s="241" t="s">
        <v>671</v>
      </c>
      <c r="B175" s="243" t="s">
        <v>672</v>
      </c>
      <c r="C175" s="144">
        <v>12</v>
      </c>
      <c r="D175" s="144" t="s">
        <v>56</v>
      </c>
      <c r="E175" s="244">
        <v>450.34120799999999</v>
      </c>
      <c r="F175" s="244">
        <f t="shared" si="12"/>
        <v>3527985.5329500018</v>
      </c>
      <c r="G175" s="134">
        <f>'CURVA ABC SERVIÇOS'!E175/SUM('CURVA ABC SERVIÇOS'!$E$7:$E$208)</f>
        <v>1.2743746294590272E-4</v>
      </c>
      <c r="H175" s="143">
        <f t="shared" si="14"/>
        <v>0.99834862464772789</v>
      </c>
      <c r="I175" s="144" t="str">
        <f t="shared" si="13"/>
        <v>CLASSE C</v>
      </c>
    </row>
    <row r="176" spans="1:9">
      <c r="A176" s="241" t="s">
        <v>376</v>
      </c>
      <c r="B176" s="243" t="s">
        <v>377</v>
      </c>
      <c r="C176" s="144">
        <v>48</v>
      </c>
      <c r="D176" s="144" t="s">
        <v>86</v>
      </c>
      <c r="E176" s="244">
        <v>393.09062399999999</v>
      </c>
      <c r="F176" s="244">
        <f t="shared" si="12"/>
        <v>3528378.6235740017</v>
      </c>
      <c r="G176" s="134">
        <f>'CURVA ABC SERVIÇOS'!E176/SUM('CURVA ABC SERVIÇOS'!$E$7:$E$208)</f>
        <v>1.1123670439322039E-4</v>
      </c>
      <c r="H176" s="143">
        <f t="shared" si="14"/>
        <v>0.99845986135212106</v>
      </c>
      <c r="I176" s="144" t="str">
        <f t="shared" si="13"/>
        <v>CLASSE C</v>
      </c>
    </row>
    <row r="177" spans="1:9" ht="22.5">
      <c r="A177" s="241" t="s">
        <v>601</v>
      </c>
      <c r="B177" s="243" t="s">
        <v>602</v>
      </c>
      <c r="C177" s="144">
        <v>96</v>
      </c>
      <c r="D177" s="144" t="s">
        <v>56</v>
      </c>
      <c r="E177" s="244">
        <v>387.08006399999999</v>
      </c>
      <c r="F177" s="244">
        <f t="shared" si="12"/>
        <v>3528765.7036380018</v>
      </c>
      <c r="G177" s="134">
        <f>'CURVA ABC SERVIÇOS'!E177/SUM('CURVA ABC SERVIÇOS'!$E$7:$E$208)</f>
        <v>1.095358373535687E-4</v>
      </c>
      <c r="H177" s="143">
        <f t="shared" si="14"/>
        <v>0.99856939718947457</v>
      </c>
      <c r="I177" s="144" t="str">
        <f t="shared" si="13"/>
        <v>CLASSE C</v>
      </c>
    </row>
    <row r="178" spans="1:9" ht="22.5">
      <c r="A178" s="241" t="s">
        <v>110</v>
      </c>
      <c r="B178" s="243" t="s">
        <v>111</v>
      </c>
      <c r="C178" s="144">
        <v>1.95</v>
      </c>
      <c r="D178" s="144" t="s">
        <v>99</v>
      </c>
      <c r="E178" s="244">
        <v>368.32210799999996</v>
      </c>
      <c r="F178" s="244">
        <f t="shared" si="12"/>
        <v>3529134.0257460019</v>
      </c>
      <c r="G178" s="134">
        <f>'CURVA ABC SERVIÇOS'!E178/SUM('CURVA ABC SERVIÇOS'!$E$7:$E$208)</f>
        <v>1.0422771480065572E-4</v>
      </c>
      <c r="H178" s="143">
        <f t="shared" si="14"/>
        <v>0.99867362490427525</v>
      </c>
      <c r="I178" s="144" t="str">
        <f t="shared" si="13"/>
        <v>CLASSE C</v>
      </c>
    </row>
    <row r="179" spans="1:9">
      <c r="A179" s="241" t="s">
        <v>222</v>
      </c>
      <c r="B179" s="243" t="s">
        <v>223</v>
      </c>
      <c r="C179" s="144">
        <v>6.4</v>
      </c>
      <c r="D179" s="144" t="s">
        <v>86</v>
      </c>
      <c r="E179" s="244">
        <v>337.55555399999997</v>
      </c>
      <c r="F179" s="244">
        <f t="shared" si="12"/>
        <v>3529471.5813000021</v>
      </c>
      <c r="G179" s="134">
        <f>'CURVA ABC SERVIÇOS'!E179/SUM('CURVA ABC SERVIÇOS'!$E$7:$E$208)</f>
        <v>9.5521401641438636E-5</v>
      </c>
      <c r="H179" s="143">
        <f t="shared" si="14"/>
        <v>0.99876914630591673</v>
      </c>
      <c r="I179" s="144" t="str">
        <f t="shared" si="13"/>
        <v>CLASSE C</v>
      </c>
    </row>
    <row r="180" spans="1:9">
      <c r="A180" s="241" t="s">
        <v>442</v>
      </c>
      <c r="B180" s="243" t="s">
        <v>443</v>
      </c>
      <c r="C180" s="144">
        <v>25</v>
      </c>
      <c r="D180" s="144" t="s">
        <v>56</v>
      </c>
      <c r="E180" s="244">
        <v>320.25015000000002</v>
      </c>
      <c r="F180" s="244">
        <f t="shared" si="12"/>
        <v>3529791.8314500023</v>
      </c>
      <c r="G180" s="134">
        <f>'CURVA ABC SERVIÇOS'!E180/SUM('CURVA ABC SERVIÇOS'!$E$7:$E$208)</f>
        <v>9.0624321956441506E-5</v>
      </c>
      <c r="H180" s="143">
        <f t="shared" si="14"/>
        <v>0.99885977062787312</v>
      </c>
      <c r="I180" s="144" t="str">
        <f t="shared" si="13"/>
        <v>CLASSE C</v>
      </c>
    </row>
    <row r="181" spans="1:9">
      <c r="A181" s="241" t="s">
        <v>163</v>
      </c>
      <c r="B181" s="243" t="s">
        <v>164</v>
      </c>
      <c r="C181" s="144">
        <v>30</v>
      </c>
      <c r="D181" s="144" t="s">
        <v>157</v>
      </c>
      <c r="E181" s="244">
        <v>291.13650000000001</v>
      </c>
      <c r="F181" s="244">
        <f t="shared" si="12"/>
        <v>3530082.9679500023</v>
      </c>
      <c r="G181" s="134">
        <f>'CURVA ABC SERVIÇOS'!E181/SUM('CURVA ABC SERVIÇOS'!$E$7:$E$208)</f>
        <v>8.2385747233128636E-5</v>
      </c>
      <c r="H181" s="143">
        <f t="shared" si="14"/>
        <v>0.9989421563751063</v>
      </c>
      <c r="I181" s="144" t="str">
        <f t="shared" si="13"/>
        <v>CLASSE C</v>
      </c>
    </row>
    <row r="182" spans="1:9" ht="22.5">
      <c r="A182" s="241" t="s">
        <v>136</v>
      </c>
      <c r="B182" s="243" t="s">
        <v>138</v>
      </c>
      <c r="C182" s="144">
        <v>143.28</v>
      </c>
      <c r="D182" s="144" t="s">
        <v>137</v>
      </c>
      <c r="E182" s="244">
        <v>269.12282399999998</v>
      </c>
      <c r="F182" s="244">
        <f t="shared" si="12"/>
        <v>3530352.0907740025</v>
      </c>
      <c r="G182" s="134">
        <f>'CURVA ABC SERVIÇOS'!E182/SUM('CURVA ABC SERVIÇOS'!$E$7:$E$208)</f>
        <v>7.6156321700404319E-5</v>
      </c>
      <c r="H182" s="143">
        <f t="shared" si="14"/>
        <v>0.99901831269680674</v>
      </c>
      <c r="I182" s="144" t="str">
        <f t="shared" si="13"/>
        <v>CLASSE C</v>
      </c>
    </row>
    <row r="183" spans="1:9">
      <c r="A183" s="241" t="s">
        <v>379</v>
      </c>
      <c r="B183" s="243" t="s">
        <v>380</v>
      </c>
      <c r="C183" s="144">
        <v>23</v>
      </c>
      <c r="D183" s="144" t="s">
        <v>86</v>
      </c>
      <c r="E183" s="244">
        <v>258.62938800000001</v>
      </c>
      <c r="F183" s="244">
        <f t="shared" si="12"/>
        <v>3530610.7201620024</v>
      </c>
      <c r="G183" s="134">
        <f>'CURVA ABC SERVIÇOS'!E183/SUM('CURVA ABC SERVIÇOS'!$E$7:$E$208)</f>
        <v>7.3186891327012429E-5</v>
      </c>
      <c r="H183" s="143">
        <f t="shared" si="14"/>
        <v>0.9990914995881337</v>
      </c>
      <c r="I183" s="144" t="str">
        <f t="shared" si="13"/>
        <v>CLASSE C</v>
      </c>
    </row>
    <row r="184" spans="1:9" ht="22.5">
      <c r="A184" s="241" t="s">
        <v>668</v>
      </c>
      <c r="B184" s="243" t="s">
        <v>669</v>
      </c>
      <c r="C184" s="144">
        <v>4</v>
      </c>
      <c r="D184" s="144" t="s">
        <v>56</v>
      </c>
      <c r="E184" s="244">
        <v>257.20188000000002</v>
      </c>
      <c r="F184" s="244">
        <f t="shared" si="12"/>
        <v>3530867.9220420024</v>
      </c>
      <c r="G184" s="134">
        <f>'CURVA ABC SERVIÇOS'!E184/SUM('CURVA ABC SERVIÇOS'!$E$7:$E$208)</f>
        <v>7.2782935405095147E-5</v>
      </c>
      <c r="H184" s="143">
        <f t="shared" si="14"/>
        <v>0.99916428252353884</v>
      </c>
      <c r="I184" s="144" t="str">
        <f t="shared" si="13"/>
        <v>CLASSE C</v>
      </c>
    </row>
    <row r="185" spans="1:9">
      <c r="A185" s="241" t="s">
        <v>344</v>
      </c>
      <c r="B185" s="243" t="s">
        <v>345</v>
      </c>
      <c r="C185" s="144">
        <v>1</v>
      </c>
      <c r="D185" s="144" t="s">
        <v>56</v>
      </c>
      <c r="E185" s="244">
        <v>256.47560399999998</v>
      </c>
      <c r="F185" s="244">
        <f t="shared" si="12"/>
        <v>3531124.3976460025</v>
      </c>
      <c r="G185" s="134">
        <f>'CURVA ABC SERVIÇOS'!E185/SUM('CURVA ABC SERVIÇOS'!$E$7:$E$208)</f>
        <v>7.2577413971137229E-5</v>
      </c>
      <c r="H185" s="143">
        <f t="shared" si="14"/>
        <v>0.99923685993750999</v>
      </c>
      <c r="I185" s="144" t="str">
        <f t="shared" si="13"/>
        <v>CLASSE C</v>
      </c>
    </row>
    <row r="186" spans="1:9" ht="33.75">
      <c r="A186" s="241" t="s">
        <v>213</v>
      </c>
      <c r="B186" s="243" t="s">
        <v>214</v>
      </c>
      <c r="C186" s="144">
        <v>3.59</v>
      </c>
      <c r="D186" s="144" t="s">
        <v>117</v>
      </c>
      <c r="E186" s="244">
        <v>239.520816</v>
      </c>
      <c r="F186" s="244">
        <f t="shared" si="12"/>
        <v>3531363.9184620026</v>
      </c>
      <c r="G186" s="134">
        <f>'CURVA ABC SERVIÇOS'!E186/SUM('CURVA ABC SERVIÇOS'!$E$7:$E$208)</f>
        <v>6.7779551530119768E-5</v>
      </c>
      <c r="H186" s="143">
        <f t="shared" si="14"/>
        <v>0.99930463948904014</v>
      </c>
      <c r="I186" s="144" t="str">
        <f t="shared" si="13"/>
        <v>CLASSE C</v>
      </c>
    </row>
    <row r="187" spans="1:9" ht="33.75">
      <c r="A187" s="241" t="s">
        <v>533</v>
      </c>
      <c r="B187" s="243" t="s">
        <v>534</v>
      </c>
      <c r="C187" s="144">
        <v>7.23</v>
      </c>
      <c r="D187" s="144" t="s">
        <v>86</v>
      </c>
      <c r="E187" s="244">
        <v>238.281138</v>
      </c>
      <c r="F187" s="244">
        <f t="shared" si="12"/>
        <v>3531602.1996000027</v>
      </c>
      <c r="G187" s="134">
        <f>'CURVA ABC SERVIÇOS'!E187/SUM('CURVA ABC SERVIÇOS'!$E$7:$E$208)</f>
        <v>6.7428747703191603E-5</v>
      </c>
      <c r="H187" s="143">
        <f t="shared" si="14"/>
        <v>0.99937206823674329</v>
      </c>
      <c r="I187" s="144" t="str">
        <f t="shared" si="13"/>
        <v>CLASSE C</v>
      </c>
    </row>
    <row r="188" spans="1:9">
      <c r="A188" s="241" t="s">
        <v>458</v>
      </c>
      <c r="B188" s="243" t="s">
        <v>459</v>
      </c>
      <c r="C188" s="144">
        <v>1</v>
      </c>
      <c r="D188" s="144" t="s">
        <v>56</v>
      </c>
      <c r="E188" s="244">
        <v>212.73625799999999</v>
      </c>
      <c r="F188" s="244">
        <f t="shared" si="12"/>
        <v>3531814.9358580029</v>
      </c>
      <c r="G188" s="134">
        <f>'CURVA ABC SERVIÇOS'!E188/SUM('CURVA ABC SERVIÇOS'!$E$7:$E$208)</f>
        <v>6.0200062784671931E-5</v>
      </c>
      <c r="H188" s="143">
        <f t="shared" si="14"/>
        <v>0.99943226829952792</v>
      </c>
      <c r="I188" s="144" t="str">
        <f t="shared" si="13"/>
        <v>CLASSE C</v>
      </c>
    </row>
    <row r="189" spans="1:9">
      <c r="A189" s="241" t="s">
        <v>647</v>
      </c>
      <c r="B189" s="243" t="s">
        <v>648</v>
      </c>
      <c r="C189" s="144">
        <v>4</v>
      </c>
      <c r="D189" s="144" t="s">
        <v>56</v>
      </c>
      <c r="E189" s="244">
        <v>202.45569600000002</v>
      </c>
      <c r="F189" s="244">
        <f t="shared" si="12"/>
        <v>3532017.3915540027</v>
      </c>
      <c r="G189" s="134">
        <f>'CURVA ABC SERVIÇOS'!E189/SUM('CURVA ABC SERVIÇOS'!$E$7:$E$208)</f>
        <v>5.7290871452267697E-5</v>
      </c>
      <c r="H189" s="143">
        <f t="shared" si="14"/>
        <v>0.99948955917098015</v>
      </c>
      <c r="I189" s="144" t="str">
        <f t="shared" si="13"/>
        <v>CLASSE C</v>
      </c>
    </row>
    <row r="190" spans="1:9">
      <c r="A190" s="241" t="s">
        <v>133</v>
      </c>
      <c r="B190" s="243" t="s">
        <v>134</v>
      </c>
      <c r="C190" s="144">
        <v>45.08</v>
      </c>
      <c r="D190" s="144" t="s">
        <v>99</v>
      </c>
      <c r="E190" s="244">
        <v>200.95305599999998</v>
      </c>
      <c r="F190" s="244">
        <f t="shared" si="12"/>
        <v>3532218.3446100028</v>
      </c>
      <c r="G190" s="134">
        <f>'CURVA ABC SERVIÇOS'!E190/SUM('CURVA ABC SERVIÇOS'!$E$7:$E$208)</f>
        <v>5.6865654692354757E-5</v>
      </c>
      <c r="H190" s="143">
        <f t="shared" si="14"/>
        <v>0.99954642482567246</v>
      </c>
      <c r="I190" s="144" t="str">
        <f t="shared" si="13"/>
        <v>CLASSE C</v>
      </c>
    </row>
    <row r="191" spans="1:9" ht="22.5">
      <c r="A191" s="241" t="s">
        <v>425</v>
      </c>
      <c r="B191" s="243" t="s">
        <v>426</v>
      </c>
      <c r="C191" s="144">
        <v>40</v>
      </c>
      <c r="D191" s="144" t="s">
        <v>86</v>
      </c>
      <c r="E191" s="244">
        <v>198.84936000000002</v>
      </c>
      <c r="F191" s="244">
        <f t="shared" si="12"/>
        <v>3532417.1939700027</v>
      </c>
      <c r="G191" s="134">
        <f>'CURVA ABC SERVIÇOS'!E191/SUM('CURVA ABC SERVIÇOS'!$E$7:$E$208)</f>
        <v>5.6270351228476684E-5</v>
      </c>
      <c r="H191" s="143">
        <f t="shared" ref="H191:H208" si="15">+G191+H190</f>
        <v>0.99960269517690092</v>
      </c>
      <c r="I191" s="144" t="str">
        <f t="shared" ref="I191:I208" si="16">IF(H191&lt;0.5,"CLASSE A",IF(AND(H191&gt;=0.5,H191&lt;0.8),"CLASSE B","CLASSE C"))</f>
        <v>CLASSE C</v>
      </c>
    </row>
    <row r="192" spans="1:9">
      <c r="A192" s="241" t="s">
        <v>626</v>
      </c>
      <c r="B192" s="243" t="s">
        <v>627</v>
      </c>
      <c r="C192" s="144">
        <v>10</v>
      </c>
      <c r="D192" s="144" t="s">
        <v>86</v>
      </c>
      <c r="E192" s="244">
        <v>163.78776000000002</v>
      </c>
      <c r="F192" s="244">
        <f t="shared" si="12"/>
        <v>3532580.9817300029</v>
      </c>
      <c r="G192" s="134">
        <f>'CURVA ABC SERVIÇOS'!E192/SUM('CURVA ABC SERVIÇOS'!$E$7:$E$208)</f>
        <v>4.6348626830508503E-5</v>
      </c>
      <c r="H192" s="143">
        <f t="shared" si="15"/>
        <v>0.99964904380373143</v>
      </c>
      <c r="I192" s="144" t="str">
        <f t="shared" si="16"/>
        <v>CLASSE C</v>
      </c>
    </row>
    <row r="193" spans="1:9">
      <c r="A193" s="241" t="s">
        <v>249</v>
      </c>
      <c r="B193" s="243" t="s">
        <v>250</v>
      </c>
      <c r="C193" s="144">
        <v>2</v>
      </c>
      <c r="D193" s="144" t="s">
        <v>56</v>
      </c>
      <c r="E193" s="244">
        <v>163.78776000000002</v>
      </c>
      <c r="F193" s="244">
        <f t="shared" si="12"/>
        <v>3532744.7694900031</v>
      </c>
      <c r="G193" s="134">
        <f>'CURVA ABC SERVIÇOS'!E193/SUM('CURVA ABC SERVIÇOS'!$E$7:$E$208)</f>
        <v>4.6348626830508503E-5</v>
      </c>
      <c r="H193" s="143">
        <f t="shared" si="15"/>
        <v>0.99969539243056194</v>
      </c>
      <c r="I193" s="144" t="str">
        <f t="shared" si="16"/>
        <v>CLASSE C</v>
      </c>
    </row>
    <row r="194" spans="1:9">
      <c r="A194" s="241" t="s">
        <v>347</v>
      </c>
      <c r="B194" s="243" t="s">
        <v>348</v>
      </c>
      <c r="C194" s="144">
        <v>1</v>
      </c>
      <c r="D194" s="144" t="s">
        <v>56</v>
      </c>
      <c r="E194" s="244">
        <v>161.53379999999999</v>
      </c>
      <c r="F194" s="244">
        <f t="shared" si="12"/>
        <v>3532906.303290003</v>
      </c>
      <c r="G194" s="134">
        <f>'CURVA ABC SERVIÇOS'!E194/SUM('CURVA ABC SERVIÇOS'!$E$7:$E$208)</f>
        <v>4.5710801690639107E-5</v>
      </c>
      <c r="H194" s="143">
        <f t="shared" si="15"/>
        <v>0.99974110323225263</v>
      </c>
      <c r="I194" s="144" t="str">
        <f t="shared" si="16"/>
        <v>CLASSE C</v>
      </c>
    </row>
    <row r="195" spans="1:9">
      <c r="A195" s="241" t="s">
        <v>530</v>
      </c>
      <c r="B195" s="243" t="s">
        <v>531</v>
      </c>
      <c r="C195" s="144">
        <v>15.46</v>
      </c>
      <c r="D195" s="144" t="s">
        <v>117</v>
      </c>
      <c r="E195" s="244">
        <v>154.872096</v>
      </c>
      <c r="F195" s="244">
        <f t="shared" si="12"/>
        <v>3533061.1753860028</v>
      </c>
      <c r="G195" s="134">
        <f>'CURVA ABC SERVIÇOS'!E195/SUM('CURVA ABC SERVIÇOS'!$E$7:$E$208)</f>
        <v>4.3825674055025156E-5</v>
      </c>
      <c r="H195" s="143">
        <f t="shared" si="15"/>
        <v>0.99978492890630766</v>
      </c>
      <c r="I195" s="144" t="str">
        <f t="shared" si="16"/>
        <v>CLASSE C</v>
      </c>
    </row>
    <row r="196" spans="1:9" ht="22.5">
      <c r="A196" s="241" t="s">
        <v>136</v>
      </c>
      <c r="B196" s="243" t="s">
        <v>138</v>
      </c>
      <c r="C196" s="144">
        <v>69.53</v>
      </c>
      <c r="D196" s="144" t="s">
        <v>137</v>
      </c>
      <c r="E196" s="244">
        <v>130.60445999999999</v>
      </c>
      <c r="F196" s="244">
        <f t="shared" si="12"/>
        <v>3533191.7798460028</v>
      </c>
      <c r="G196" s="134">
        <f>'CURVA ABC SERVIÇOS'!E196/SUM('CURVA ABC SERVIÇOS'!$E$7:$E$208)</f>
        <v>3.6958423382431464E-5</v>
      </c>
      <c r="H196" s="143">
        <f t="shared" si="15"/>
        <v>0.99982188732969013</v>
      </c>
      <c r="I196" s="144" t="str">
        <f t="shared" si="16"/>
        <v>CLASSE C</v>
      </c>
    </row>
    <row r="197" spans="1:9" ht="22.5">
      <c r="A197" s="241" t="s">
        <v>113</v>
      </c>
      <c r="B197" s="243" t="s">
        <v>114</v>
      </c>
      <c r="C197" s="144">
        <v>0.625</v>
      </c>
      <c r="D197" s="144" t="s">
        <v>99</v>
      </c>
      <c r="E197" s="244">
        <v>118.057416</v>
      </c>
      <c r="F197" s="244">
        <f t="shared" si="12"/>
        <v>3533309.8372620028</v>
      </c>
      <c r="G197" s="134">
        <f>'CURVA ABC SERVIÇOS'!E197/SUM('CURVA ABC SERVIÇOS'!$E$7:$E$208)</f>
        <v>3.3407863437158571E-5</v>
      </c>
      <c r="H197" s="143">
        <f t="shared" si="15"/>
        <v>0.99985529519312732</v>
      </c>
      <c r="I197" s="144" t="str">
        <f t="shared" si="16"/>
        <v>CLASSE C</v>
      </c>
    </row>
    <row r="198" spans="1:9" ht="33.75">
      <c r="A198" s="241" t="s">
        <v>496</v>
      </c>
      <c r="B198" s="243" t="s">
        <v>497</v>
      </c>
      <c r="C198" s="144">
        <v>20.25</v>
      </c>
      <c r="D198" s="144" t="s">
        <v>117</v>
      </c>
      <c r="E198" s="244">
        <v>101.67864</v>
      </c>
      <c r="F198" s="244">
        <f t="shared" si="12"/>
        <v>3533411.5159020028</v>
      </c>
      <c r="G198" s="134">
        <f>'CURVA ABC SERVIÇOS'!E198/SUM('CURVA ABC SERVIÇOS'!$E$7:$E$208)</f>
        <v>2.8773000754107721E-5</v>
      </c>
      <c r="H198" s="143">
        <f t="shared" si="15"/>
        <v>0.99988406819388143</v>
      </c>
      <c r="I198" s="144" t="str">
        <f t="shared" si="16"/>
        <v>CLASSE C</v>
      </c>
    </row>
    <row r="199" spans="1:9" ht="22.5">
      <c r="A199" s="241" t="s">
        <v>604</v>
      </c>
      <c r="B199" s="243" t="s">
        <v>605</v>
      </c>
      <c r="C199" s="144">
        <v>64</v>
      </c>
      <c r="D199" s="144" t="s">
        <v>56</v>
      </c>
      <c r="E199" s="244">
        <v>80.140799999999999</v>
      </c>
      <c r="F199" s="244">
        <f t="shared" si="12"/>
        <v>3533491.656702003</v>
      </c>
      <c r="G199" s="134">
        <f>'CURVA ABC SERVIÇOS'!E199/SUM('CURVA ABC SERVIÇOS'!$E$7:$E$208)</f>
        <v>2.267822719535584E-5</v>
      </c>
      <c r="H199" s="143">
        <f t="shared" si="15"/>
        <v>0.9999067464210768</v>
      </c>
      <c r="I199" s="144" t="str">
        <f t="shared" si="16"/>
        <v>CLASSE C</v>
      </c>
    </row>
    <row r="200" spans="1:9">
      <c r="A200" s="241" t="s">
        <v>401</v>
      </c>
      <c r="B200" s="243" t="s">
        <v>402</v>
      </c>
      <c r="C200" s="144">
        <v>1</v>
      </c>
      <c r="D200" s="144" t="s">
        <v>56</v>
      </c>
      <c r="E200" s="244">
        <v>55.447416000000004</v>
      </c>
      <c r="F200" s="244">
        <f t="shared" si="12"/>
        <v>3533547.104118003</v>
      </c>
      <c r="G200" s="134">
        <f>'CURVA ABC SERVIÇOS'!E200/SUM('CURVA ABC SERVIÇOS'!$E$7:$E$208)</f>
        <v>1.5690498440786821E-5</v>
      </c>
      <c r="H200" s="143">
        <f t="shared" si="15"/>
        <v>0.99992243691951754</v>
      </c>
      <c r="I200" s="144" t="str">
        <f t="shared" si="16"/>
        <v>CLASSE C</v>
      </c>
    </row>
    <row r="201" spans="1:9">
      <c r="A201" s="241" t="s">
        <v>398</v>
      </c>
      <c r="B201" s="243" t="s">
        <v>399</v>
      </c>
      <c r="C201" s="144">
        <v>1</v>
      </c>
      <c r="D201" s="144" t="s">
        <v>56</v>
      </c>
      <c r="E201" s="244">
        <v>50.588879999999996</v>
      </c>
      <c r="F201" s="244">
        <f t="shared" ref="F201:F208" si="17">F200+E201</f>
        <v>3533597.6929980032</v>
      </c>
      <c r="G201" s="134">
        <f>'CURVA ABC SERVIÇOS'!E201/SUM('CURVA ABC SERVIÇOS'!$E$7:$E$208)</f>
        <v>1.4315630917068372E-5</v>
      </c>
      <c r="H201" s="143">
        <f t="shared" si="15"/>
        <v>0.99993675255043457</v>
      </c>
      <c r="I201" s="144" t="str">
        <f t="shared" si="16"/>
        <v>CLASSE C</v>
      </c>
    </row>
    <row r="202" spans="1:9">
      <c r="A202" s="241" t="s">
        <v>409</v>
      </c>
      <c r="B202" s="243" t="s">
        <v>410</v>
      </c>
      <c r="C202" s="144">
        <v>3</v>
      </c>
      <c r="D202" s="144" t="s">
        <v>86</v>
      </c>
      <c r="E202" s="244">
        <v>47.333159999999992</v>
      </c>
      <c r="F202" s="244">
        <f t="shared" si="17"/>
        <v>3533645.0261580031</v>
      </c>
      <c r="G202" s="134">
        <f>'CURVA ABC SERVIÇOS'!E202/SUM('CURVA ABC SERVIÇOS'!$E$7:$E$208)</f>
        <v>1.339432793725704E-5</v>
      </c>
      <c r="H202" s="143">
        <f t="shared" si="15"/>
        <v>0.9999501468783718</v>
      </c>
      <c r="I202" s="144" t="str">
        <f t="shared" si="16"/>
        <v>CLASSE C</v>
      </c>
    </row>
    <row r="203" spans="1:9">
      <c r="A203" s="241" t="s">
        <v>133</v>
      </c>
      <c r="B203" s="243" t="s">
        <v>134</v>
      </c>
      <c r="C203" s="144">
        <v>8.43</v>
      </c>
      <c r="D203" s="144" t="s">
        <v>99</v>
      </c>
      <c r="E203" s="244">
        <v>37.578522</v>
      </c>
      <c r="F203" s="244">
        <f t="shared" si="17"/>
        <v>3533682.6046800031</v>
      </c>
      <c r="G203" s="134">
        <f>'CURVA ABC SERVIÇOS'!E203/SUM('CURVA ABC SERVIÇOS'!$E$7:$E$208)</f>
        <v>1.0633962470822323E-5</v>
      </c>
      <c r="H203" s="143">
        <f t="shared" si="15"/>
        <v>0.99996078084084261</v>
      </c>
      <c r="I203" s="144" t="str">
        <f t="shared" si="16"/>
        <v>CLASSE C</v>
      </c>
    </row>
    <row r="204" spans="1:9" ht="22.5">
      <c r="A204" s="241" t="s">
        <v>384</v>
      </c>
      <c r="B204" s="243" t="s">
        <v>385</v>
      </c>
      <c r="C204" s="144">
        <v>1</v>
      </c>
      <c r="D204" s="144" t="s">
        <v>56</v>
      </c>
      <c r="E204" s="244">
        <v>36.263711999999998</v>
      </c>
      <c r="F204" s="244">
        <f t="shared" si="17"/>
        <v>3533718.8683920032</v>
      </c>
      <c r="G204" s="134">
        <f>'CURVA ABC SERVIÇOS'!E204/SUM('CURVA ABC SERVIÇOS'!$E$7:$E$208)</f>
        <v>1.0261897805898516E-5</v>
      </c>
      <c r="H204" s="143">
        <f t="shared" si="15"/>
        <v>0.99997104273864856</v>
      </c>
      <c r="I204" s="144" t="str">
        <f t="shared" si="16"/>
        <v>CLASSE C</v>
      </c>
    </row>
    <row r="205" spans="1:9">
      <c r="A205" s="241" t="s">
        <v>637</v>
      </c>
      <c r="B205" s="243" t="s">
        <v>638</v>
      </c>
      <c r="C205" s="144">
        <v>2</v>
      </c>
      <c r="D205" s="144" t="s">
        <v>56</v>
      </c>
      <c r="E205" s="244">
        <v>30.854208</v>
      </c>
      <c r="F205" s="244">
        <f t="shared" si="17"/>
        <v>3533749.7226000032</v>
      </c>
      <c r="G205" s="134">
        <f>'CURVA ABC SERVIÇOS'!E205/SUM('CURVA ABC SERVIÇOS'!$E$7:$E$208)</f>
        <v>8.7311174702119973E-6</v>
      </c>
      <c r="H205" s="143">
        <f t="shared" si="15"/>
        <v>0.9999797738561188</v>
      </c>
      <c r="I205" s="144" t="str">
        <f t="shared" si="16"/>
        <v>CLASSE C</v>
      </c>
    </row>
    <row r="206" spans="1:9">
      <c r="A206" s="241" t="s">
        <v>634</v>
      </c>
      <c r="B206" s="243" t="s">
        <v>635</v>
      </c>
      <c r="C206" s="144">
        <v>3</v>
      </c>
      <c r="D206" s="144" t="s">
        <v>86</v>
      </c>
      <c r="E206" s="244">
        <v>30.315761999999999</v>
      </c>
      <c r="F206" s="244">
        <f t="shared" si="17"/>
        <v>3533780.0383620034</v>
      </c>
      <c r="G206" s="134">
        <f>'CURVA ABC SERVIÇOS'!E206/SUM('CURVA ABC SERVIÇOS'!$E$7:$E$208)</f>
        <v>8.5787481312432009E-6</v>
      </c>
      <c r="H206" s="143">
        <f t="shared" si="15"/>
        <v>0.99998835260425001</v>
      </c>
      <c r="I206" s="144" t="str">
        <f t="shared" si="16"/>
        <v>CLASSE C</v>
      </c>
    </row>
    <row r="207" spans="1:9" ht="22.5">
      <c r="A207" s="241" t="s">
        <v>387</v>
      </c>
      <c r="B207" s="243" t="s">
        <v>388</v>
      </c>
      <c r="C207" s="144">
        <v>1</v>
      </c>
      <c r="D207" s="144" t="s">
        <v>56</v>
      </c>
      <c r="E207" s="244">
        <v>22.927781999999997</v>
      </c>
      <c r="F207" s="244">
        <f t="shared" si="17"/>
        <v>3533802.9661440034</v>
      </c>
      <c r="G207" s="134">
        <f>'CURVA ABC SERVIÇOS'!E207/SUM('CURVA ABC SERVIÇOS'!$E$7:$E$208)</f>
        <v>6.4880990616713334E-6</v>
      </c>
      <c r="H207" s="143">
        <f t="shared" si="15"/>
        <v>0.99999484070331168</v>
      </c>
      <c r="I207" s="144" t="str">
        <f t="shared" si="16"/>
        <v>CLASSE C</v>
      </c>
    </row>
    <row r="208" spans="1:9">
      <c r="A208" s="241" t="s">
        <v>133</v>
      </c>
      <c r="B208" s="243" t="s">
        <v>134</v>
      </c>
      <c r="C208" s="144">
        <v>4.09</v>
      </c>
      <c r="D208" s="144" t="s">
        <v>99</v>
      </c>
      <c r="E208" s="244">
        <v>18.232032</v>
      </c>
      <c r="F208" s="244">
        <f>F207+E208</f>
        <v>3533821.1981760035</v>
      </c>
      <c r="G208" s="134">
        <f>'CURVA ABC SERVIÇOS'!E208/SUM('CURVA ABC SERVIÇOS'!$E$7:$E$208)</f>
        <v>5.1592966869434532E-6</v>
      </c>
      <c r="H208" s="143">
        <f t="shared" si="15"/>
        <v>0.99999999999999867</v>
      </c>
      <c r="I208" s="144" t="str">
        <f t="shared" si="16"/>
        <v>CLASSE C</v>
      </c>
    </row>
    <row r="211" spans="6:6">
      <c r="F211" s="242"/>
    </row>
    <row r="212" spans="6:6" ht="15.75">
      <c r="F212" s="250"/>
    </row>
    <row r="217" spans="6:6">
      <c r="F217" s="251"/>
    </row>
  </sheetData>
  <mergeCells count="5">
    <mergeCell ref="B1:I1"/>
    <mergeCell ref="B2:I2"/>
    <mergeCell ref="B3:I3"/>
    <mergeCell ref="B4:I4"/>
    <mergeCell ref="B5:G5"/>
  </mergeCells>
  <conditionalFormatting sqref="H7:H155 D6:F6 D252:F1048576 G209:I1048576 G7:G208">
    <cfRule type="cellIs" dxfId="44" priority="14" operator="equal">
      <formula>0</formula>
    </cfRule>
  </conditionalFormatting>
  <conditionalFormatting sqref="H7:H208">
    <cfRule type="cellIs" dxfId="43" priority="15" operator="equal">
      <formula>0</formula>
    </cfRule>
  </conditionalFormatting>
  <conditionalFormatting sqref="G6:H6">
    <cfRule type="cellIs" dxfId="42" priority="16" operator="equal">
      <formula>0</formula>
    </cfRule>
  </conditionalFormatting>
  <conditionalFormatting sqref="I6">
    <cfRule type="cellIs" dxfId="41" priority="17" operator="equal">
      <formula>0</formula>
    </cfRule>
  </conditionalFormatting>
  <conditionalFormatting sqref="F7:F198 F200:F208">
    <cfRule type="cellIs" dxfId="40" priority="1" operator="equal">
      <formula>0</formula>
    </cfRule>
  </conditionalFormatting>
  <conditionalFormatting sqref="D191:E198 D200:E208 D7:E155">
    <cfRule type="cellIs" dxfId="37" priority="7" operator="equal">
      <formula>0</formula>
    </cfRule>
  </conditionalFormatting>
  <conditionalFormatting sqref="D156:E189">
    <cfRule type="cellIs" dxfId="36" priority="8" operator="equal">
      <formula>0</formula>
    </cfRule>
  </conditionalFormatting>
  <conditionalFormatting sqref="D190:E190">
    <cfRule type="cellIs" dxfId="35" priority="9" operator="equal">
      <formula>0</formula>
    </cfRule>
  </conditionalFormatting>
  <printOptions horizontalCentered="1"/>
  <pageMargins left="0.59027777777777801" right="0.31527777777777799" top="0.94513888888888897" bottom="0.78749999999999998" header="0.51180555555555496" footer="0.196527777777778"/>
  <pageSetup paperSize="9" scale="82" firstPageNumber="0" fitToHeight="0" orientation="landscape" horizontalDpi="300" verticalDpi="300" r:id="rId1"/>
  <headerFooter>
    <oddHeader>&amp;L&amp;F</oddHeader>
    <oddFooter>&amp;CCurva ABC - Serviços&amp;R&amp;P/&amp;N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6"/>
  <sheetViews>
    <sheetView view="pageBreakPreview" zoomScaleNormal="70" workbookViewId="0">
      <selection activeCell="J8" sqref="J8"/>
    </sheetView>
  </sheetViews>
  <sheetFormatPr defaultRowHeight="15"/>
  <cols>
    <col min="1" max="1" width="9.796875" style="102" customWidth="1"/>
    <col min="2" max="2" width="53.8984375" style="102" customWidth="1"/>
    <col min="3" max="3" width="8.69921875" style="102" customWidth="1"/>
    <col min="4" max="4" width="4.296875" style="103" customWidth="1"/>
    <col min="5" max="5" width="8.69921875" style="103" customWidth="1"/>
    <col min="6" max="8" width="8.69921875" style="104" customWidth="1"/>
    <col min="9" max="9" width="11.3984375" style="103"/>
    <col min="10" max="10" width="12.09765625" style="102" customWidth="1"/>
    <col min="11" max="11" width="7.09765625" style="102" customWidth="1"/>
    <col min="12" max="12" width="27.69921875" style="102" customWidth="1"/>
    <col min="13" max="1025" width="6.3984375" style="102" customWidth="1"/>
  </cols>
  <sheetData>
    <row r="1" spans="1:20" s="6" customFormat="1" ht="15" customHeight="1">
      <c r="A1" s="5" t="s">
        <v>0</v>
      </c>
      <c r="B1" s="199" t="str">
        <f>SINTÉTICA!B1</f>
        <v>IFAL – INSTITUTO FEDERAL DE EDUCAÇÃO, CIÊNCIA E TECNOLOGIA - ALAGOAS</v>
      </c>
      <c r="C1" s="199"/>
      <c r="D1" s="199"/>
      <c r="E1" s="199"/>
      <c r="F1" s="199"/>
      <c r="G1" s="199"/>
      <c r="H1" s="199"/>
      <c r="I1" s="199"/>
      <c r="K1" s="105"/>
    </row>
    <row r="2" spans="1:20" s="6" customFormat="1" ht="15" customHeight="1">
      <c r="A2" s="5" t="s">
        <v>1</v>
      </c>
      <c r="B2" s="199" t="str">
        <f>SINTÉTICA!B2</f>
        <v>REFORMA ESPAÇO MULTIEVENTOS</v>
      </c>
      <c r="C2" s="199"/>
      <c r="D2" s="199"/>
      <c r="E2" s="199"/>
      <c r="F2" s="199"/>
      <c r="G2" s="199"/>
      <c r="H2" s="199"/>
      <c r="I2" s="199"/>
    </row>
    <row r="3" spans="1:20" s="6" customFormat="1" ht="15" customHeight="1">
      <c r="A3" s="5" t="s">
        <v>2</v>
      </c>
      <c r="B3" s="199" t="s">
        <v>1882</v>
      </c>
      <c r="C3" s="199"/>
      <c r="D3" s="199"/>
      <c r="E3" s="199"/>
      <c r="F3" s="199"/>
      <c r="G3" s="199"/>
      <c r="H3" s="199"/>
      <c r="I3" s="199"/>
    </row>
    <row r="4" spans="1:20" s="6" customFormat="1" ht="14.25" customHeight="1">
      <c r="A4" s="5" t="s">
        <v>4</v>
      </c>
      <c r="B4" s="204" t="str">
        <f>SINTÉTICA!B4</f>
        <v>SINAPI-AL 05/2018_Com Desoneração - ORSE-SE 04/2018</v>
      </c>
      <c r="C4" s="204"/>
      <c r="D4" s="204"/>
      <c r="E4" s="204"/>
      <c r="F4" s="204"/>
      <c r="G4" s="204"/>
      <c r="H4" s="204"/>
      <c r="I4" s="204"/>
    </row>
    <row r="5" spans="1:20" s="6" customFormat="1" ht="14.25" customHeight="1">
      <c r="A5" s="5" t="s">
        <v>5</v>
      </c>
      <c r="B5" s="227" t="str">
        <f>SINTÉTICA!B5</f>
        <v>ENCARGOS SOCIAIS : HORISTA= 86,19% | MENSALISTA= 47,54%</v>
      </c>
      <c r="C5" s="227"/>
      <c r="D5" s="227"/>
      <c r="E5" s="227"/>
      <c r="F5" s="227"/>
      <c r="G5" s="227"/>
      <c r="H5" s="124"/>
      <c r="I5" s="107" t="str">
        <f>SINTÉTICA!G5</f>
        <v>DATA: 08/02/2019</v>
      </c>
    </row>
    <row r="6" spans="1:20" s="130" customFormat="1" ht="22.5">
      <c r="A6" s="125" t="s">
        <v>1900</v>
      </c>
      <c r="B6" s="126" t="s">
        <v>1883</v>
      </c>
      <c r="C6" s="127" t="s">
        <v>1901</v>
      </c>
      <c r="D6" s="127" t="s">
        <v>1902</v>
      </c>
      <c r="E6" s="127" t="s">
        <v>1903</v>
      </c>
      <c r="F6" s="127" t="s">
        <v>1904</v>
      </c>
      <c r="G6" s="127" t="s">
        <v>1905</v>
      </c>
      <c r="H6" s="127" t="s">
        <v>1906</v>
      </c>
      <c r="I6" s="128" t="s">
        <v>1907</v>
      </c>
      <c r="J6" s="129"/>
      <c r="K6" s="129"/>
      <c r="L6" s="129"/>
      <c r="M6" s="129"/>
      <c r="N6" s="129"/>
      <c r="O6" s="129"/>
      <c r="P6" s="129"/>
      <c r="Q6" s="129"/>
      <c r="R6" s="129"/>
      <c r="S6" s="129"/>
      <c r="T6" s="129"/>
    </row>
    <row r="7" spans="1:20" s="129" customFormat="1" ht="11.25">
      <c r="A7" s="131" t="s">
        <v>1856</v>
      </c>
      <c r="B7" s="131" t="s">
        <v>1857</v>
      </c>
      <c r="C7" s="145">
        <v>1</v>
      </c>
      <c r="D7" s="133" t="s">
        <v>56</v>
      </c>
      <c r="E7" s="132">
        <v>732205.50860599999</v>
      </c>
      <c r="F7" s="132">
        <v>732205.50860599999</v>
      </c>
      <c r="G7" s="146">
        <f t="shared" ref="G7:G70" si="0">F7/SUM($F$7:$F$456)</f>
        <v>0.20141056835408486</v>
      </c>
      <c r="H7" s="147">
        <f>+G7</f>
        <v>0.20141056835408486</v>
      </c>
      <c r="I7" s="135" t="str">
        <f t="shared" ref="I7:I70" si="1">IF(H7&lt;0.5,"CLASSE A",IF(AND(H7&gt;=0.5,H7&lt;0.8),"CLASSE B","CLASSE C"))</f>
        <v>CLASSE A</v>
      </c>
    </row>
    <row r="8" spans="1:20" s="129" customFormat="1" ht="22.5">
      <c r="A8" s="136" t="s">
        <v>1028</v>
      </c>
      <c r="B8" s="136" t="s">
        <v>1029</v>
      </c>
      <c r="C8" s="148">
        <v>2448</v>
      </c>
      <c r="D8" s="138" t="s">
        <v>117</v>
      </c>
      <c r="E8" s="137">
        <v>127.91</v>
      </c>
      <c r="F8" s="137">
        <v>313123.68</v>
      </c>
      <c r="G8" s="149">
        <f t="shared" si="0"/>
        <v>8.6132127678185302E-2</v>
      </c>
      <c r="H8" s="150">
        <f t="shared" ref="H8:H71" si="2">+G8+H7</f>
        <v>0.28754269603227017</v>
      </c>
      <c r="I8" s="139" t="str">
        <f t="shared" si="1"/>
        <v>CLASSE A</v>
      </c>
    </row>
    <row r="9" spans="1:20" s="129" customFormat="1" ht="11.25">
      <c r="A9" s="136" t="s">
        <v>1729</v>
      </c>
      <c r="B9" s="136" t="s">
        <v>1730</v>
      </c>
      <c r="C9" s="148">
        <v>970.2</v>
      </c>
      <c r="D9" s="138" t="s">
        <v>117</v>
      </c>
      <c r="E9" s="137">
        <v>192</v>
      </c>
      <c r="F9" s="137">
        <v>186278.39999999999</v>
      </c>
      <c r="G9" s="149">
        <f t="shared" si="0"/>
        <v>5.1240311599838349E-2</v>
      </c>
      <c r="H9" s="150">
        <f t="shared" si="2"/>
        <v>0.3387830076321085</v>
      </c>
      <c r="I9" s="139" t="str">
        <f t="shared" si="1"/>
        <v>CLASSE A</v>
      </c>
    </row>
    <row r="10" spans="1:20" s="129" customFormat="1" ht="11.25">
      <c r="A10" s="136" t="s">
        <v>1908</v>
      </c>
      <c r="B10" s="136" t="s">
        <v>1909</v>
      </c>
      <c r="C10" s="148">
        <v>20974.798406999998</v>
      </c>
      <c r="D10" s="138" t="s">
        <v>581</v>
      </c>
      <c r="E10" s="137">
        <v>8.1300000000000008</v>
      </c>
      <c r="F10" s="137">
        <v>170525.11</v>
      </c>
      <c r="G10" s="149">
        <f t="shared" si="0"/>
        <v>4.6906993897288737E-2</v>
      </c>
      <c r="H10" s="150">
        <f t="shared" si="2"/>
        <v>0.38569000152939725</v>
      </c>
      <c r="I10" s="139" t="str">
        <f t="shared" si="1"/>
        <v>CLASSE A</v>
      </c>
    </row>
    <row r="11" spans="1:20" s="129" customFormat="1" ht="22.5">
      <c r="A11" s="136" t="s">
        <v>1734</v>
      </c>
      <c r="B11" s="136" t="s">
        <v>1735</v>
      </c>
      <c r="C11" s="148">
        <v>1306.79</v>
      </c>
      <c r="D11" s="138" t="s">
        <v>117</v>
      </c>
      <c r="E11" s="137">
        <v>78.5</v>
      </c>
      <c r="F11" s="137">
        <v>102583.02</v>
      </c>
      <c r="G11" s="149">
        <f t="shared" si="0"/>
        <v>2.8217903469497537E-2</v>
      </c>
      <c r="H11" s="150">
        <f t="shared" si="2"/>
        <v>0.41390790499889479</v>
      </c>
      <c r="I11" s="139" t="str">
        <f t="shared" si="1"/>
        <v>CLASSE A</v>
      </c>
    </row>
    <row r="12" spans="1:20" s="129" customFormat="1" ht="11.25">
      <c r="A12" s="136" t="s">
        <v>1910</v>
      </c>
      <c r="B12" s="136" t="s">
        <v>1911</v>
      </c>
      <c r="C12" s="148">
        <v>8500.4466969999994</v>
      </c>
      <c r="D12" s="138" t="s">
        <v>581</v>
      </c>
      <c r="E12" s="137">
        <v>11.39</v>
      </c>
      <c r="F12" s="137">
        <v>96820.09</v>
      </c>
      <c r="G12" s="149">
        <f t="shared" si="0"/>
        <v>2.6632672283659259E-2</v>
      </c>
      <c r="H12" s="150">
        <f t="shared" si="2"/>
        <v>0.44054057728255402</v>
      </c>
      <c r="I12" s="139" t="str">
        <f t="shared" si="1"/>
        <v>CLASSE A</v>
      </c>
    </row>
    <row r="13" spans="1:20" s="129" customFormat="1" ht="11.25">
      <c r="A13" s="136" t="s">
        <v>1680</v>
      </c>
      <c r="B13" s="136" t="s">
        <v>1681</v>
      </c>
      <c r="C13" s="148">
        <v>8.0728000000000009</v>
      </c>
      <c r="D13" s="138" t="s">
        <v>545</v>
      </c>
      <c r="E13" s="137">
        <v>11964.31</v>
      </c>
      <c r="F13" s="137">
        <v>96585.48</v>
      </c>
      <c r="G13" s="149">
        <f t="shared" si="0"/>
        <v>2.6568137214083624E-2</v>
      </c>
      <c r="H13" s="150">
        <f t="shared" si="2"/>
        <v>0.46710871449663766</v>
      </c>
      <c r="I13" s="139" t="str">
        <f t="shared" si="1"/>
        <v>CLASSE A</v>
      </c>
    </row>
    <row r="14" spans="1:20" s="129" customFormat="1" ht="11.25">
      <c r="A14" s="136" t="s">
        <v>1702</v>
      </c>
      <c r="B14" s="136" t="s">
        <v>1703</v>
      </c>
      <c r="C14" s="148">
        <v>58123.996041999999</v>
      </c>
      <c r="D14" s="138" t="s">
        <v>581</v>
      </c>
      <c r="E14" s="137">
        <v>1.38</v>
      </c>
      <c r="F14" s="137">
        <v>80211.11</v>
      </c>
      <c r="G14" s="149">
        <f t="shared" si="0"/>
        <v>2.2063976661646816E-2</v>
      </c>
      <c r="H14" s="150">
        <f t="shared" si="2"/>
        <v>0.48917269115828449</v>
      </c>
      <c r="I14" s="139" t="str">
        <f t="shared" si="1"/>
        <v>CLASSE A</v>
      </c>
    </row>
    <row r="15" spans="1:20" s="129" customFormat="1" ht="33.75">
      <c r="A15" s="136" t="s">
        <v>1175</v>
      </c>
      <c r="B15" s="136" t="s">
        <v>1176</v>
      </c>
      <c r="C15" s="148">
        <v>48</v>
      </c>
      <c r="D15" s="138" t="s">
        <v>56</v>
      </c>
      <c r="E15" s="137">
        <v>1473.69</v>
      </c>
      <c r="F15" s="137">
        <v>70737.119999999995</v>
      </c>
      <c r="G15" s="149">
        <f t="shared" si="0"/>
        <v>1.9457930014833483E-2</v>
      </c>
      <c r="H15" s="150">
        <f t="shared" si="2"/>
        <v>0.50863062117311797</v>
      </c>
      <c r="I15" s="139" t="str">
        <f t="shared" si="1"/>
        <v>CLASSE B</v>
      </c>
    </row>
    <row r="16" spans="1:20" s="129" customFormat="1" ht="11.25">
      <c r="A16" s="136" t="s">
        <v>817</v>
      </c>
      <c r="B16" s="136" t="s">
        <v>818</v>
      </c>
      <c r="C16" s="148">
        <v>2234.2314940000001</v>
      </c>
      <c r="D16" s="138" t="s">
        <v>117</v>
      </c>
      <c r="E16" s="137">
        <v>31.53</v>
      </c>
      <c r="F16" s="137">
        <v>70445.320000000007</v>
      </c>
      <c r="G16" s="149">
        <f t="shared" si="0"/>
        <v>1.9377663473329837E-2</v>
      </c>
      <c r="H16" s="150">
        <f t="shared" si="2"/>
        <v>0.52800828464644778</v>
      </c>
      <c r="I16" s="139" t="str">
        <f t="shared" si="1"/>
        <v>CLASSE B</v>
      </c>
    </row>
    <row r="17" spans="1:9" s="129" customFormat="1" ht="11.25">
      <c r="A17" s="136" t="s">
        <v>1912</v>
      </c>
      <c r="B17" s="136" t="s">
        <v>1913</v>
      </c>
      <c r="C17" s="148">
        <v>7602.1354090000004</v>
      </c>
      <c r="D17" s="138" t="s">
        <v>581</v>
      </c>
      <c r="E17" s="137">
        <v>8.6199999999999992</v>
      </c>
      <c r="F17" s="137">
        <v>65530.41</v>
      </c>
      <c r="G17" s="149">
        <f t="shared" si="0"/>
        <v>1.8025700390733243E-2</v>
      </c>
      <c r="H17" s="150">
        <f t="shared" si="2"/>
        <v>0.54603398503718104</v>
      </c>
      <c r="I17" s="139" t="str">
        <f t="shared" si="1"/>
        <v>CLASSE B</v>
      </c>
    </row>
    <row r="18" spans="1:9" s="129" customFormat="1" ht="11.25">
      <c r="A18" s="136" t="s">
        <v>977</v>
      </c>
      <c r="B18" s="136" t="s">
        <v>978</v>
      </c>
      <c r="C18" s="148">
        <v>292.11</v>
      </c>
      <c r="D18" s="138" t="s">
        <v>117</v>
      </c>
      <c r="E18" s="137">
        <v>221.26</v>
      </c>
      <c r="F18" s="137">
        <v>64632.26</v>
      </c>
      <c r="G18" s="149">
        <f t="shared" si="0"/>
        <v>1.7778642836752775E-2</v>
      </c>
      <c r="H18" s="150">
        <f t="shared" si="2"/>
        <v>0.56381262787393382</v>
      </c>
      <c r="I18" s="139" t="str">
        <f t="shared" si="1"/>
        <v>CLASSE B</v>
      </c>
    </row>
    <row r="19" spans="1:9" s="129" customFormat="1" ht="22.5">
      <c r="A19" s="136" t="s">
        <v>874</v>
      </c>
      <c r="B19" s="136" t="s">
        <v>875</v>
      </c>
      <c r="C19" s="148">
        <v>212.30179999999999</v>
      </c>
      <c r="D19" s="138" t="s">
        <v>99</v>
      </c>
      <c r="E19" s="137">
        <v>273.60000000000002</v>
      </c>
      <c r="F19" s="137">
        <v>58085.77</v>
      </c>
      <c r="G19" s="149">
        <f t="shared" si="0"/>
        <v>1.5977874806292851E-2</v>
      </c>
      <c r="H19" s="150">
        <f t="shared" si="2"/>
        <v>0.57979050268022669</v>
      </c>
      <c r="I19" s="139" t="str">
        <f t="shared" si="1"/>
        <v>CLASSE B</v>
      </c>
    </row>
    <row r="20" spans="1:9" s="129" customFormat="1" ht="11.25">
      <c r="A20" s="136" t="s">
        <v>1056</v>
      </c>
      <c r="B20" s="136" t="s">
        <v>1057</v>
      </c>
      <c r="C20" s="148">
        <v>10501.38</v>
      </c>
      <c r="D20" s="138" t="s">
        <v>157</v>
      </c>
      <c r="E20" s="137">
        <v>5.51</v>
      </c>
      <c r="F20" s="137">
        <v>57862.6</v>
      </c>
      <c r="G20" s="149">
        <f t="shared" si="0"/>
        <v>1.5916486581250465E-2</v>
      </c>
      <c r="H20" s="150">
        <f t="shared" si="2"/>
        <v>0.59570698926147714</v>
      </c>
      <c r="I20" s="139" t="str">
        <f t="shared" si="1"/>
        <v>CLASSE B</v>
      </c>
    </row>
    <row r="21" spans="1:9" s="129" customFormat="1" ht="11.25">
      <c r="A21" s="136" t="s">
        <v>1080</v>
      </c>
      <c r="B21" s="136" t="s">
        <v>1081</v>
      </c>
      <c r="C21" s="148">
        <v>9795.0300000000007</v>
      </c>
      <c r="D21" s="138" t="s">
        <v>157</v>
      </c>
      <c r="E21" s="137">
        <v>5.72</v>
      </c>
      <c r="F21" s="137">
        <v>56027.57</v>
      </c>
      <c r="G21" s="149">
        <f t="shared" si="0"/>
        <v>1.5411717864131081E-2</v>
      </c>
      <c r="H21" s="150">
        <f t="shared" si="2"/>
        <v>0.61111870712560823</v>
      </c>
      <c r="I21" s="139" t="str">
        <f t="shared" si="1"/>
        <v>CLASSE B</v>
      </c>
    </row>
    <row r="22" spans="1:9" s="129" customFormat="1" ht="11.25">
      <c r="A22" s="136" t="s">
        <v>1914</v>
      </c>
      <c r="B22" s="136" t="s">
        <v>1915</v>
      </c>
      <c r="C22" s="148">
        <v>4796.4298159999998</v>
      </c>
      <c r="D22" s="138" t="s">
        <v>581</v>
      </c>
      <c r="E22" s="137">
        <v>11.39</v>
      </c>
      <c r="F22" s="137">
        <v>54631.34</v>
      </c>
      <c r="G22" s="149">
        <f t="shared" si="0"/>
        <v>1.5027651540472286E-2</v>
      </c>
      <c r="H22" s="150">
        <f t="shared" si="2"/>
        <v>0.62614635866608048</v>
      </c>
      <c r="I22" s="139" t="str">
        <f t="shared" si="1"/>
        <v>CLASSE B</v>
      </c>
    </row>
    <row r="23" spans="1:9" s="129" customFormat="1" ht="11.25">
      <c r="A23" s="136" t="s">
        <v>1916</v>
      </c>
      <c r="B23" s="136" t="s">
        <v>1917</v>
      </c>
      <c r="C23" s="148">
        <v>3652.0806269999998</v>
      </c>
      <c r="D23" s="138" t="s">
        <v>581</v>
      </c>
      <c r="E23" s="137">
        <v>11.39</v>
      </c>
      <c r="F23" s="137">
        <v>41597.199999999997</v>
      </c>
      <c r="G23" s="149">
        <f t="shared" si="0"/>
        <v>1.1442300823288131E-2</v>
      </c>
      <c r="H23" s="150">
        <f t="shared" si="2"/>
        <v>0.6375886594893686</v>
      </c>
      <c r="I23" s="139" t="str">
        <f t="shared" si="1"/>
        <v>CLASSE B</v>
      </c>
    </row>
    <row r="24" spans="1:9" s="129" customFormat="1" ht="33.75">
      <c r="A24" s="136" t="s">
        <v>1178</v>
      </c>
      <c r="B24" s="136" t="s">
        <v>1179</v>
      </c>
      <c r="C24" s="148">
        <v>23</v>
      </c>
      <c r="D24" s="138" t="s">
        <v>56</v>
      </c>
      <c r="E24" s="137">
        <v>1619</v>
      </c>
      <c r="F24" s="137">
        <v>37237</v>
      </c>
      <c r="G24" s="149">
        <f t="shared" si="0"/>
        <v>1.0242923940957088E-2</v>
      </c>
      <c r="H24" s="150">
        <f t="shared" si="2"/>
        <v>0.64783158343032565</v>
      </c>
      <c r="I24" s="139" t="str">
        <f t="shared" si="1"/>
        <v>CLASSE B</v>
      </c>
    </row>
    <row r="25" spans="1:9" s="129" customFormat="1" ht="11.25">
      <c r="A25" s="136" t="s">
        <v>752</v>
      </c>
      <c r="B25" s="136" t="s">
        <v>753</v>
      </c>
      <c r="C25" s="148">
        <v>105.128</v>
      </c>
      <c r="D25" s="138" t="s">
        <v>99</v>
      </c>
      <c r="E25" s="137">
        <v>337.68</v>
      </c>
      <c r="F25" s="137">
        <v>35499.620000000003</v>
      </c>
      <c r="G25" s="149">
        <f t="shared" si="0"/>
        <v>9.7650161826376737E-3</v>
      </c>
      <c r="H25" s="150">
        <f t="shared" si="2"/>
        <v>0.65759659961296335</v>
      </c>
      <c r="I25" s="139" t="str">
        <f t="shared" si="1"/>
        <v>CLASSE B</v>
      </c>
    </row>
    <row r="26" spans="1:9" s="129" customFormat="1" ht="11.25">
      <c r="A26" s="136" t="s">
        <v>1704</v>
      </c>
      <c r="B26" s="136" t="s">
        <v>1705</v>
      </c>
      <c r="C26" s="148">
        <v>58123.996041999999</v>
      </c>
      <c r="D26" s="138" t="s">
        <v>581</v>
      </c>
      <c r="E26" s="137">
        <v>0.61</v>
      </c>
      <c r="F26" s="137">
        <v>35455.64</v>
      </c>
      <c r="G26" s="149">
        <f t="shared" si="0"/>
        <v>9.7529184359093305E-3</v>
      </c>
      <c r="H26" s="150">
        <f t="shared" si="2"/>
        <v>0.66734951804887266</v>
      </c>
      <c r="I26" s="139" t="str">
        <f t="shared" si="1"/>
        <v>CLASSE B</v>
      </c>
    </row>
    <row r="27" spans="1:9" s="129" customFormat="1" ht="11.25">
      <c r="A27" s="136" t="s">
        <v>806</v>
      </c>
      <c r="B27" s="136" t="s">
        <v>807</v>
      </c>
      <c r="C27" s="148">
        <v>70606.088994000005</v>
      </c>
      <c r="D27" s="138" t="s">
        <v>157</v>
      </c>
      <c r="E27" s="137">
        <v>0.48</v>
      </c>
      <c r="F27" s="137">
        <v>33890.92</v>
      </c>
      <c r="G27" s="149">
        <f t="shared" si="0"/>
        <v>9.3225049238408395E-3</v>
      </c>
      <c r="H27" s="150">
        <f t="shared" si="2"/>
        <v>0.67667202297271345</v>
      </c>
      <c r="I27" s="139" t="str">
        <f t="shared" si="1"/>
        <v>CLASSE B</v>
      </c>
    </row>
    <row r="28" spans="1:9" s="129" customFormat="1" ht="11.25">
      <c r="A28" s="136" t="s">
        <v>755</v>
      </c>
      <c r="B28" s="136" t="s">
        <v>756</v>
      </c>
      <c r="C28" s="148">
        <v>950.78700000000003</v>
      </c>
      <c r="D28" s="138" t="s">
        <v>107</v>
      </c>
      <c r="E28" s="137">
        <v>35</v>
      </c>
      <c r="F28" s="137">
        <v>33277.550000000003</v>
      </c>
      <c r="G28" s="149">
        <f t="shared" si="0"/>
        <v>9.1537828931277099E-3</v>
      </c>
      <c r="H28" s="150">
        <f t="shared" si="2"/>
        <v>0.68582580586584119</v>
      </c>
      <c r="I28" s="139" t="str">
        <f t="shared" si="1"/>
        <v>CLASSE B</v>
      </c>
    </row>
    <row r="29" spans="1:9" s="129" customFormat="1" ht="11.25">
      <c r="A29" s="136" t="s">
        <v>1041</v>
      </c>
      <c r="B29" s="136" t="s">
        <v>1042</v>
      </c>
      <c r="C29" s="148">
        <v>70.08</v>
      </c>
      <c r="D29" s="138" t="s">
        <v>1039</v>
      </c>
      <c r="E29" s="137">
        <v>456.1</v>
      </c>
      <c r="F29" s="137">
        <v>31963.49</v>
      </c>
      <c r="G29" s="149">
        <f t="shared" si="0"/>
        <v>8.7923193854913782E-3</v>
      </c>
      <c r="H29" s="150">
        <f t="shared" si="2"/>
        <v>0.6946181252513326</v>
      </c>
      <c r="I29" s="139" t="str">
        <f t="shared" si="1"/>
        <v>CLASSE B</v>
      </c>
    </row>
    <row r="30" spans="1:9" s="129" customFormat="1" ht="11.25">
      <c r="A30" s="136" t="s">
        <v>1700</v>
      </c>
      <c r="B30" s="136" t="s">
        <v>1701</v>
      </c>
      <c r="C30" s="148">
        <v>1760</v>
      </c>
      <c r="D30" s="138" t="s">
        <v>581</v>
      </c>
      <c r="E30" s="137">
        <v>16.57</v>
      </c>
      <c r="F30" s="137">
        <v>29163.200000000001</v>
      </c>
      <c r="G30" s="149">
        <f t="shared" si="0"/>
        <v>8.0220329101409818E-3</v>
      </c>
      <c r="H30" s="150">
        <f t="shared" si="2"/>
        <v>0.70264015816147363</v>
      </c>
      <c r="I30" s="139" t="str">
        <f t="shared" si="1"/>
        <v>CLASSE B</v>
      </c>
    </row>
    <row r="31" spans="1:9" s="129" customFormat="1" ht="11.25">
      <c r="A31" s="136" t="s">
        <v>1918</v>
      </c>
      <c r="B31" s="136" t="s">
        <v>1919</v>
      </c>
      <c r="C31" s="148">
        <v>6673.56</v>
      </c>
      <c r="D31" s="138" t="s">
        <v>157</v>
      </c>
      <c r="E31" s="137">
        <v>4.3</v>
      </c>
      <c r="F31" s="137">
        <v>28696.31</v>
      </c>
      <c r="G31" s="149">
        <f t="shared" si="0"/>
        <v>7.8936036929969193E-3</v>
      </c>
      <c r="H31" s="150">
        <f t="shared" si="2"/>
        <v>0.71053376185447059</v>
      </c>
      <c r="I31" s="139" t="str">
        <f t="shared" si="1"/>
        <v>CLASSE B</v>
      </c>
    </row>
    <row r="32" spans="1:9" s="129" customFormat="1" ht="11.25">
      <c r="A32" s="136" t="s">
        <v>1011</v>
      </c>
      <c r="B32" s="136" t="s">
        <v>1012</v>
      </c>
      <c r="C32" s="148">
        <v>1484.5930000000001</v>
      </c>
      <c r="D32" s="138" t="s">
        <v>56</v>
      </c>
      <c r="E32" s="137">
        <v>19</v>
      </c>
      <c r="F32" s="137">
        <v>28207.27</v>
      </c>
      <c r="G32" s="149">
        <f t="shared" si="0"/>
        <v>7.7590815906770317E-3</v>
      </c>
      <c r="H32" s="150">
        <f t="shared" si="2"/>
        <v>0.71829284344514766</v>
      </c>
      <c r="I32" s="139" t="str">
        <f t="shared" si="1"/>
        <v>CLASSE B</v>
      </c>
    </row>
    <row r="33" spans="1:9" s="129" customFormat="1" ht="11.25">
      <c r="A33" s="136" t="s">
        <v>1826</v>
      </c>
      <c r="B33" s="136" t="s">
        <v>1827</v>
      </c>
      <c r="C33" s="148">
        <v>170.24</v>
      </c>
      <c r="D33" s="138" t="s">
        <v>86</v>
      </c>
      <c r="E33" s="137">
        <v>152.04</v>
      </c>
      <c r="F33" s="137">
        <v>25883.29</v>
      </c>
      <c r="G33" s="149">
        <f t="shared" si="0"/>
        <v>7.1198155278818162E-3</v>
      </c>
      <c r="H33" s="150">
        <f t="shared" si="2"/>
        <v>0.72541265897302942</v>
      </c>
      <c r="I33" s="139" t="str">
        <f t="shared" si="1"/>
        <v>CLASSE B</v>
      </c>
    </row>
    <row r="34" spans="1:9" s="129" customFormat="1" ht="11.25">
      <c r="A34" s="136" t="s">
        <v>1023</v>
      </c>
      <c r="B34" s="136" t="s">
        <v>1024</v>
      </c>
      <c r="C34" s="148">
        <v>556.79999999999995</v>
      </c>
      <c r="D34" s="138" t="s">
        <v>157</v>
      </c>
      <c r="E34" s="137">
        <v>45.48</v>
      </c>
      <c r="F34" s="137">
        <v>25323.26</v>
      </c>
      <c r="G34" s="149">
        <f t="shared" si="0"/>
        <v>6.9657659348787756E-3</v>
      </c>
      <c r="H34" s="150">
        <f t="shared" si="2"/>
        <v>0.73237842490790817</v>
      </c>
      <c r="I34" s="139" t="str">
        <f t="shared" si="1"/>
        <v>CLASSE B</v>
      </c>
    </row>
    <row r="35" spans="1:9" s="129" customFormat="1" ht="11.25">
      <c r="A35" s="136" t="s">
        <v>1038</v>
      </c>
      <c r="B35" s="136" t="s">
        <v>1040</v>
      </c>
      <c r="C35" s="148">
        <v>60</v>
      </c>
      <c r="D35" s="138" t="s">
        <v>1039</v>
      </c>
      <c r="E35" s="137">
        <v>417.07</v>
      </c>
      <c r="F35" s="137">
        <v>25024.2</v>
      </c>
      <c r="G35" s="149">
        <f t="shared" si="0"/>
        <v>6.8835023574213379E-3</v>
      </c>
      <c r="H35" s="150">
        <f t="shared" si="2"/>
        <v>0.73926192726532947</v>
      </c>
      <c r="I35" s="139" t="str">
        <f t="shared" si="1"/>
        <v>CLASSE B</v>
      </c>
    </row>
    <row r="36" spans="1:9" s="129" customFormat="1" ht="11.25">
      <c r="A36" s="136" t="s">
        <v>1920</v>
      </c>
      <c r="B36" s="136" t="s">
        <v>1921</v>
      </c>
      <c r="C36" s="148">
        <v>6299.9307140000001</v>
      </c>
      <c r="D36" s="138" t="s">
        <v>820</v>
      </c>
      <c r="E36" s="137">
        <v>3.68</v>
      </c>
      <c r="F36" s="137">
        <v>23183.75</v>
      </c>
      <c r="G36" s="149">
        <f t="shared" si="0"/>
        <v>6.3772427401821812E-3</v>
      </c>
      <c r="H36" s="150">
        <f t="shared" si="2"/>
        <v>0.74563917000551161</v>
      </c>
      <c r="I36" s="139" t="str">
        <f t="shared" si="1"/>
        <v>CLASSE B</v>
      </c>
    </row>
    <row r="37" spans="1:9" s="129" customFormat="1" ht="11.25">
      <c r="A37" s="136" t="s">
        <v>1922</v>
      </c>
      <c r="B37" s="136" t="s">
        <v>1923</v>
      </c>
      <c r="C37" s="148">
        <v>1699.6868870000001</v>
      </c>
      <c r="D37" s="138" t="s">
        <v>581</v>
      </c>
      <c r="E37" s="137">
        <v>12.99</v>
      </c>
      <c r="F37" s="137">
        <v>22078.93</v>
      </c>
      <c r="G37" s="149">
        <f t="shared" si="0"/>
        <v>6.0733356792361274E-3</v>
      </c>
      <c r="H37" s="150">
        <f t="shared" si="2"/>
        <v>0.75171250568474779</v>
      </c>
      <c r="I37" s="139" t="str">
        <f t="shared" si="1"/>
        <v>CLASSE B</v>
      </c>
    </row>
    <row r="38" spans="1:9" s="129" customFormat="1" ht="11.25">
      <c r="A38" s="136" t="s">
        <v>1706</v>
      </c>
      <c r="B38" s="136" t="s">
        <v>1707</v>
      </c>
      <c r="C38" s="148">
        <v>58369.906442</v>
      </c>
      <c r="D38" s="138" t="s">
        <v>581</v>
      </c>
      <c r="E38" s="137">
        <v>0.37</v>
      </c>
      <c r="F38" s="137">
        <v>21596.87</v>
      </c>
      <c r="G38" s="149">
        <f t="shared" si="0"/>
        <v>5.9407335921996367E-3</v>
      </c>
      <c r="H38" s="150">
        <f t="shared" si="2"/>
        <v>0.75765323927694739</v>
      </c>
      <c r="I38" s="139" t="str">
        <f t="shared" si="1"/>
        <v>CLASSE B</v>
      </c>
    </row>
    <row r="39" spans="1:9" s="129" customFormat="1" ht="11.25">
      <c r="A39" s="136" t="s">
        <v>1691</v>
      </c>
      <c r="B39" s="136" t="s">
        <v>1692</v>
      </c>
      <c r="C39" s="148">
        <v>8.0248000000000008</v>
      </c>
      <c r="D39" s="138" t="s">
        <v>545</v>
      </c>
      <c r="E39" s="137">
        <v>2560.9899999999998</v>
      </c>
      <c r="F39" s="137">
        <v>20551.43</v>
      </c>
      <c r="G39" s="149">
        <f t="shared" si="0"/>
        <v>5.6531604148536054E-3</v>
      </c>
      <c r="H39" s="150">
        <f t="shared" si="2"/>
        <v>0.76330639969180103</v>
      </c>
      <c r="I39" s="139" t="str">
        <f t="shared" si="1"/>
        <v>CLASSE B</v>
      </c>
    </row>
    <row r="40" spans="1:9" s="129" customFormat="1" ht="11.25">
      <c r="A40" s="136" t="s">
        <v>804</v>
      </c>
      <c r="B40" s="136" t="s">
        <v>805</v>
      </c>
      <c r="C40" s="148">
        <v>317.63959299999999</v>
      </c>
      <c r="D40" s="138" t="s">
        <v>99</v>
      </c>
      <c r="E40" s="137">
        <v>63.28</v>
      </c>
      <c r="F40" s="137">
        <v>20100.23</v>
      </c>
      <c r="G40" s="149">
        <f t="shared" si="0"/>
        <v>5.529047105989845E-3</v>
      </c>
      <c r="H40" s="150">
        <f t="shared" si="2"/>
        <v>0.76883544679779092</v>
      </c>
      <c r="I40" s="139" t="str">
        <f t="shared" si="1"/>
        <v>CLASSE B</v>
      </c>
    </row>
    <row r="41" spans="1:9" s="129" customFormat="1" ht="11.25">
      <c r="A41" s="136" t="s">
        <v>824</v>
      </c>
      <c r="B41" s="136" t="s">
        <v>825</v>
      </c>
      <c r="C41" s="148">
        <v>14260.749484</v>
      </c>
      <c r="D41" s="138" t="s">
        <v>86</v>
      </c>
      <c r="E41" s="137">
        <v>1.39</v>
      </c>
      <c r="F41" s="137">
        <v>19822.439999999999</v>
      </c>
      <c r="G41" s="149">
        <f t="shared" si="0"/>
        <v>5.4526343487441365E-3</v>
      </c>
      <c r="H41" s="150">
        <f t="shared" si="2"/>
        <v>0.77428808114653502</v>
      </c>
      <c r="I41" s="139" t="str">
        <f t="shared" si="1"/>
        <v>CLASSE B</v>
      </c>
    </row>
    <row r="42" spans="1:9" s="129" customFormat="1" ht="11.25">
      <c r="A42" s="136" t="s">
        <v>1048</v>
      </c>
      <c r="B42" s="136" t="s">
        <v>1049</v>
      </c>
      <c r="C42" s="148">
        <v>3802.2240000000002</v>
      </c>
      <c r="D42" s="138" t="s">
        <v>157</v>
      </c>
      <c r="E42" s="137">
        <v>5.21</v>
      </c>
      <c r="F42" s="137">
        <v>19809.59</v>
      </c>
      <c r="G42" s="149">
        <f t="shared" si="0"/>
        <v>5.4490996501206897E-3</v>
      </c>
      <c r="H42" s="150">
        <f t="shared" si="2"/>
        <v>0.77973718079665566</v>
      </c>
      <c r="I42" s="139" t="str">
        <f t="shared" si="1"/>
        <v>CLASSE B</v>
      </c>
    </row>
    <row r="43" spans="1:9" s="129" customFormat="1" ht="11.25">
      <c r="A43" s="136" t="s">
        <v>1013</v>
      </c>
      <c r="B43" s="136" t="s">
        <v>1014</v>
      </c>
      <c r="C43" s="148">
        <v>164.78982300000001</v>
      </c>
      <c r="D43" s="138" t="s">
        <v>56</v>
      </c>
      <c r="E43" s="137">
        <v>116.39</v>
      </c>
      <c r="F43" s="137">
        <v>19179.89</v>
      </c>
      <c r="G43" s="149">
        <f t="shared" si="0"/>
        <v>5.2758856638806407E-3</v>
      </c>
      <c r="H43" s="150">
        <f t="shared" si="2"/>
        <v>0.78501306646053626</v>
      </c>
      <c r="I43" s="139" t="str">
        <f t="shared" si="1"/>
        <v>CLASSE B</v>
      </c>
    </row>
    <row r="44" spans="1:9" s="129" customFormat="1" ht="11.25">
      <c r="A44" s="136" t="s">
        <v>1020</v>
      </c>
      <c r="B44" s="136" t="s">
        <v>1021</v>
      </c>
      <c r="C44" s="148">
        <v>63.45</v>
      </c>
      <c r="D44" s="138" t="s">
        <v>117</v>
      </c>
      <c r="E44" s="137">
        <v>300</v>
      </c>
      <c r="F44" s="137">
        <v>19035</v>
      </c>
      <c r="G44" s="149">
        <f t="shared" si="0"/>
        <v>5.2360302176898826E-3</v>
      </c>
      <c r="H44" s="150">
        <f t="shared" si="2"/>
        <v>0.79024909667822618</v>
      </c>
      <c r="I44" s="139" t="str">
        <f t="shared" si="1"/>
        <v>CLASSE B</v>
      </c>
    </row>
    <row r="45" spans="1:9" s="129" customFormat="1" ht="11.25">
      <c r="A45" s="136" t="s">
        <v>1718</v>
      </c>
      <c r="B45" s="136" t="s">
        <v>1719</v>
      </c>
      <c r="C45" s="148">
        <v>1767.2159999999999</v>
      </c>
      <c r="D45" s="138" t="s">
        <v>581</v>
      </c>
      <c r="E45" s="137">
        <v>10.44</v>
      </c>
      <c r="F45" s="137">
        <v>18449.740000000002</v>
      </c>
      <c r="G45" s="149">
        <f t="shared" si="0"/>
        <v>5.0750405121366823E-3</v>
      </c>
      <c r="H45" s="150">
        <f t="shared" si="2"/>
        <v>0.79532413719036288</v>
      </c>
      <c r="I45" s="139" t="str">
        <f t="shared" si="1"/>
        <v>CLASSE B</v>
      </c>
    </row>
    <row r="46" spans="1:9" s="129" customFormat="1" ht="11.25">
      <c r="A46" s="136" t="s">
        <v>1382</v>
      </c>
      <c r="B46" s="136" t="s">
        <v>1383</v>
      </c>
      <c r="C46" s="148">
        <v>3581.7922199999998</v>
      </c>
      <c r="D46" s="138" t="s">
        <v>157</v>
      </c>
      <c r="E46" s="137">
        <v>5.13</v>
      </c>
      <c r="F46" s="137">
        <v>18374.59</v>
      </c>
      <c r="G46" s="149">
        <f t="shared" si="0"/>
        <v>5.0543687143505302E-3</v>
      </c>
      <c r="H46" s="150">
        <f t="shared" si="2"/>
        <v>0.80037850590471338</v>
      </c>
      <c r="I46" s="139" t="str">
        <f t="shared" si="1"/>
        <v>CLASSE C</v>
      </c>
    </row>
    <row r="47" spans="1:9" s="129" customFormat="1" ht="11.25">
      <c r="A47" s="136" t="s">
        <v>1924</v>
      </c>
      <c r="B47" s="136" t="s">
        <v>1925</v>
      </c>
      <c r="C47" s="148">
        <v>3183.4755599999999</v>
      </c>
      <c r="D47" s="138" t="s">
        <v>157</v>
      </c>
      <c r="E47" s="137">
        <v>5.68</v>
      </c>
      <c r="F47" s="137">
        <v>18082.14</v>
      </c>
      <c r="G47" s="149">
        <f t="shared" si="0"/>
        <v>4.9739233748620397E-3</v>
      </c>
      <c r="H47" s="150">
        <f t="shared" si="2"/>
        <v>0.8053524292795754</v>
      </c>
      <c r="I47" s="139" t="str">
        <f t="shared" si="1"/>
        <v>CLASSE C</v>
      </c>
    </row>
    <row r="48" spans="1:9" s="129" customFormat="1" ht="11.25">
      <c r="A48" s="136" t="s">
        <v>1089</v>
      </c>
      <c r="B48" s="136" t="s">
        <v>1090</v>
      </c>
      <c r="C48" s="148">
        <v>2744.18</v>
      </c>
      <c r="D48" s="138" t="s">
        <v>157</v>
      </c>
      <c r="E48" s="137">
        <v>6.58</v>
      </c>
      <c r="F48" s="137">
        <v>18056.7</v>
      </c>
      <c r="G48" s="149">
        <f t="shared" si="0"/>
        <v>4.966925496809084E-3</v>
      </c>
      <c r="H48" s="150">
        <f t="shared" si="2"/>
        <v>0.8103193547763845</v>
      </c>
      <c r="I48" s="139" t="str">
        <f t="shared" si="1"/>
        <v>CLASSE C</v>
      </c>
    </row>
    <row r="49" spans="1:9" s="129" customFormat="1" ht="22.5">
      <c r="A49" s="136" t="s">
        <v>784</v>
      </c>
      <c r="B49" s="136" t="s">
        <v>785</v>
      </c>
      <c r="C49" s="148">
        <v>53.555199999999999</v>
      </c>
      <c r="D49" s="138" t="s">
        <v>99</v>
      </c>
      <c r="E49" s="137">
        <v>323.85000000000002</v>
      </c>
      <c r="F49" s="137">
        <v>17343.849999999999</v>
      </c>
      <c r="G49" s="149">
        <f t="shared" si="0"/>
        <v>4.7708391222001925E-3</v>
      </c>
      <c r="H49" s="150">
        <f t="shared" si="2"/>
        <v>0.81509019389858473</v>
      </c>
      <c r="I49" s="139" t="str">
        <f t="shared" si="1"/>
        <v>CLASSE C</v>
      </c>
    </row>
    <row r="50" spans="1:9" s="129" customFormat="1" ht="11.25">
      <c r="A50" s="136" t="s">
        <v>822</v>
      </c>
      <c r="B50" s="136" t="s">
        <v>823</v>
      </c>
      <c r="C50" s="148">
        <v>2260.2275599999998</v>
      </c>
      <c r="D50" s="138" t="s">
        <v>86</v>
      </c>
      <c r="E50" s="137">
        <v>7.49</v>
      </c>
      <c r="F50" s="137">
        <v>16929.099999999999</v>
      </c>
      <c r="G50" s="149">
        <f t="shared" si="0"/>
        <v>4.656752254178817E-3</v>
      </c>
      <c r="H50" s="150">
        <f t="shared" si="2"/>
        <v>0.81974694615276356</v>
      </c>
      <c r="I50" s="139" t="str">
        <f t="shared" si="1"/>
        <v>CLASSE C</v>
      </c>
    </row>
    <row r="51" spans="1:9" s="129" customFormat="1" ht="11.25">
      <c r="A51" s="136" t="s">
        <v>1926</v>
      </c>
      <c r="B51" s="136" t="s">
        <v>1927</v>
      </c>
      <c r="C51" s="148">
        <v>1173.104885</v>
      </c>
      <c r="D51" s="138" t="s">
        <v>581</v>
      </c>
      <c r="E51" s="137">
        <v>14.39</v>
      </c>
      <c r="F51" s="137">
        <v>16880.98</v>
      </c>
      <c r="G51" s="149">
        <f t="shared" si="0"/>
        <v>4.6435157018239323E-3</v>
      </c>
      <c r="H51" s="150">
        <f t="shared" si="2"/>
        <v>0.82439046185458753</v>
      </c>
      <c r="I51" s="139" t="str">
        <f t="shared" si="1"/>
        <v>CLASSE C</v>
      </c>
    </row>
    <row r="52" spans="1:9" s="129" customFormat="1" ht="11.25">
      <c r="A52" s="136" t="s">
        <v>1017</v>
      </c>
      <c r="B52" s="136" t="s">
        <v>1018</v>
      </c>
      <c r="C52" s="148">
        <v>41.568604000000001</v>
      </c>
      <c r="D52" s="138" t="s">
        <v>56</v>
      </c>
      <c r="E52" s="137">
        <v>401.99</v>
      </c>
      <c r="F52" s="137">
        <v>16710.16</v>
      </c>
      <c r="G52" s="149">
        <f t="shared" si="0"/>
        <v>4.5965275914070271E-3</v>
      </c>
      <c r="H52" s="150">
        <f t="shared" si="2"/>
        <v>0.82898698944599458</v>
      </c>
      <c r="I52" s="139" t="str">
        <f t="shared" si="1"/>
        <v>CLASSE C</v>
      </c>
    </row>
    <row r="53" spans="1:9" s="129" customFormat="1" ht="11.25">
      <c r="A53" s="136" t="s">
        <v>955</v>
      </c>
      <c r="B53" s="136" t="s">
        <v>956</v>
      </c>
      <c r="C53" s="148">
        <v>15554.059384</v>
      </c>
      <c r="D53" s="138" t="s">
        <v>157</v>
      </c>
      <c r="E53" s="137">
        <v>1.04</v>
      </c>
      <c r="F53" s="137">
        <v>16176.22</v>
      </c>
      <c r="G53" s="149">
        <f t="shared" si="0"/>
        <v>4.4496546744417879E-3</v>
      </c>
      <c r="H53" s="150">
        <f t="shared" si="2"/>
        <v>0.83343664412043639</v>
      </c>
      <c r="I53" s="139" t="str">
        <f t="shared" si="1"/>
        <v>CLASSE C</v>
      </c>
    </row>
    <row r="54" spans="1:9" s="129" customFormat="1" ht="11.25">
      <c r="A54" s="136" t="s">
        <v>1928</v>
      </c>
      <c r="B54" s="136" t="s">
        <v>1929</v>
      </c>
      <c r="C54" s="148">
        <v>3281.16</v>
      </c>
      <c r="D54" s="138" t="s">
        <v>157</v>
      </c>
      <c r="E54" s="137">
        <v>4.84</v>
      </c>
      <c r="F54" s="137">
        <v>15880.81</v>
      </c>
      <c r="G54" s="149">
        <f t="shared" si="0"/>
        <v>4.3683951164377021E-3</v>
      </c>
      <c r="H54" s="150">
        <f t="shared" si="2"/>
        <v>0.83780503923687411</v>
      </c>
      <c r="I54" s="139" t="str">
        <f t="shared" si="1"/>
        <v>CLASSE C</v>
      </c>
    </row>
    <row r="55" spans="1:9" s="129" customFormat="1" ht="11.25">
      <c r="A55" s="136" t="s">
        <v>1930</v>
      </c>
      <c r="B55" s="136" t="s">
        <v>1931</v>
      </c>
      <c r="C55" s="148">
        <v>200.265534</v>
      </c>
      <c r="D55" s="138" t="s">
        <v>581</v>
      </c>
      <c r="E55" s="137">
        <v>78.099999999999994</v>
      </c>
      <c r="F55" s="137">
        <v>15640.74</v>
      </c>
      <c r="G55" s="149">
        <f t="shared" si="0"/>
        <v>4.3023581437893806E-3</v>
      </c>
      <c r="H55" s="150">
        <f t="shared" si="2"/>
        <v>0.84210739738066354</v>
      </c>
      <c r="I55" s="139" t="str">
        <f t="shared" si="1"/>
        <v>CLASSE C</v>
      </c>
    </row>
    <row r="56" spans="1:9" s="129" customFormat="1" ht="11.25">
      <c r="A56" s="136" t="s">
        <v>1429</v>
      </c>
      <c r="B56" s="136" t="s">
        <v>1430</v>
      </c>
      <c r="C56" s="148">
        <v>568.17574999999999</v>
      </c>
      <c r="D56" s="138" t="s">
        <v>117</v>
      </c>
      <c r="E56" s="137">
        <v>27.2</v>
      </c>
      <c r="F56" s="137">
        <v>15454.38</v>
      </c>
      <c r="G56" s="149">
        <f t="shared" si="0"/>
        <v>4.2510953861655985E-3</v>
      </c>
      <c r="H56" s="150">
        <f t="shared" si="2"/>
        <v>0.84635849276682917</v>
      </c>
      <c r="I56" s="139" t="str">
        <f t="shared" si="1"/>
        <v>CLASSE C</v>
      </c>
    </row>
    <row r="57" spans="1:9" s="129" customFormat="1" ht="11.25">
      <c r="A57" s="136" t="s">
        <v>1030</v>
      </c>
      <c r="B57" s="136" t="s">
        <v>1031</v>
      </c>
      <c r="C57" s="148">
        <v>303.12</v>
      </c>
      <c r="D57" s="138" t="s">
        <v>86</v>
      </c>
      <c r="E57" s="137">
        <v>48.25</v>
      </c>
      <c r="F57" s="137">
        <v>14625.54</v>
      </c>
      <c r="G57" s="149">
        <f t="shared" si="0"/>
        <v>4.0231031988459199E-3</v>
      </c>
      <c r="H57" s="150">
        <f t="shared" si="2"/>
        <v>0.85038159596567509</v>
      </c>
      <c r="I57" s="139" t="str">
        <f t="shared" si="1"/>
        <v>CLASSE C</v>
      </c>
    </row>
    <row r="58" spans="1:9" s="129" customFormat="1" ht="11.25">
      <c r="A58" s="136" t="s">
        <v>1932</v>
      </c>
      <c r="B58" s="136" t="s">
        <v>1933</v>
      </c>
      <c r="C58" s="148">
        <v>69.656161999999995</v>
      </c>
      <c r="D58" s="138" t="s">
        <v>56</v>
      </c>
      <c r="E58" s="137">
        <v>204</v>
      </c>
      <c r="F58" s="137">
        <v>14209.86</v>
      </c>
      <c r="G58" s="149">
        <f t="shared" si="0"/>
        <v>3.9087605121693068E-3</v>
      </c>
      <c r="H58" s="150">
        <f t="shared" si="2"/>
        <v>0.85429035647784435</v>
      </c>
      <c r="I58" s="139" t="str">
        <f t="shared" si="1"/>
        <v>CLASSE C</v>
      </c>
    </row>
    <row r="59" spans="1:9" s="129" customFormat="1" ht="11.25">
      <c r="A59" s="136" t="s">
        <v>1071</v>
      </c>
      <c r="B59" s="136" t="s">
        <v>1072</v>
      </c>
      <c r="C59" s="148">
        <v>2194.752</v>
      </c>
      <c r="D59" s="138" t="s">
        <v>157</v>
      </c>
      <c r="E59" s="137">
        <v>6.13</v>
      </c>
      <c r="F59" s="137">
        <v>13453.83</v>
      </c>
      <c r="G59" s="149">
        <f t="shared" si="0"/>
        <v>3.7007964498903425E-3</v>
      </c>
      <c r="H59" s="150">
        <f t="shared" si="2"/>
        <v>0.85799115292773465</v>
      </c>
      <c r="I59" s="139" t="str">
        <f t="shared" si="1"/>
        <v>CLASSE C</v>
      </c>
    </row>
    <row r="60" spans="1:9" s="129" customFormat="1" ht="11.25">
      <c r="A60" s="136" t="s">
        <v>1934</v>
      </c>
      <c r="B60" s="136" t="s">
        <v>1935</v>
      </c>
      <c r="C60" s="148">
        <v>1479.0819200000001</v>
      </c>
      <c r="D60" s="138" t="s">
        <v>581</v>
      </c>
      <c r="E60" s="137">
        <v>8.9700000000000006</v>
      </c>
      <c r="F60" s="137">
        <v>13267.36</v>
      </c>
      <c r="G60" s="149">
        <f t="shared" si="0"/>
        <v>3.6495034341460491E-3</v>
      </c>
      <c r="H60" s="150">
        <f t="shared" si="2"/>
        <v>0.8616406563618807</v>
      </c>
      <c r="I60" s="139" t="str">
        <f t="shared" si="1"/>
        <v>CLASSE C</v>
      </c>
    </row>
    <row r="61" spans="1:9" s="129" customFormat="1" ht="11.25">
      <c r="A61" s="136" t="s">
        <v>1086</v>
      </c>
      <c r="B61" s="136" t="s">
        <v>1087</v>
      </c>
      <c r="C61" s="148">
        <v>2608.3200000000002</v>
      </c>
      <c r="D61" s="138" t="s">
        <v>157</v>
      </c>
      <c r="E61" s="137">
        <v>5</v>
      </c>
      <c r="F61" s="137">
        <v>13041.6</v>
      </c>
      <c r="G61" s="149">
        <f t="shared" si="0"/>
        <v>3.587402767902515E-3</v>
      </c>
      <c r="H61" s="150">
        <f t="shared" si="2"/>
        <v>0.86522805912978318</v>
      </c>
      <c r="I61" s="139" t="str">
        <f t="shared" si="1"/>
        <v>CLASSE C</v>
      </c>
    </row>
    <row r="62" spans="1:9" s="129" customFormat="1" ht="11.25">
      <c r="A62" s="136" t="s">
        <v>915</v>
      </c>
      <c r="B62" s="136" t="s">
        <v>916</v>
      </c>
      <c r="C62" s="148">
        <v>6945.87</v>
      </c>
      <c r="D62" s="138" t="s">
        <v>56</v>
      </c>
      <c r="E62" s="137">
        <v>1.86</v>
      </c>
      <c r="F62" s="137">
        <v>12919.32</v>
      </c>
      <c r="G62" s="149">
        <f t="shared" si="0"/>
        <v>3.5537667408460862E-3</v>
      </c>
      <c r="H62" s="150">
        <f t="shared" si="2"/>
        <v>0.86878182587062924</v>
      </c>
      <c r="I62" s="139" t="str">
        <f t="shared" si="1"/>
        <v>CLASSE C</v>
      </c>
    </row>
    <row r="63" spans="1:9" s="129" customFormat="1" ht="11.25">
      <c r="A63" s="136" t="s">
        <v>1936</v>
      </c>
      <c r="B63" s="136" t="s">
        <v>1937</v>
      </c>
      <c r="C63" s="148">
        <v>1025.931198</v>
      </c>
      <c r="D63" s="138" t="s">
        <v>581</v>
      </c>
      <c r="E63" s="137">
        <v>11.39</v>
      </c>
      <c r="F63" s="137">
        <v>11685.36</v>
      </c>
      <c r="G63" s="149">
        <f t="shared" si="0"/>
        <v>3.2143366464189465E-3</v>
      </c>
      <c r="H63" s="150">
        <f t="shared" si="2"/>
        <v>0.87199616251704815</v>
      </c>
      <c r="I63" s="139" t="str">
        <f t="shared" si="1"/>
        <v>CLASSE C</v>
      </c>
    </row>
    <row r="64" spans="1:9" s="129" customFormat="1" ht="11.25">
      <c r="A64" s="136" t="s">
        <v>1077</v>
      </c>
      <c r="B64" s="136" t="s">
        <v>1078</v>
      </c>
      <c r="C64" s="148">
        <v>1842.6659999999999</v>
      </c>
      <c r="D64" s="138" t="s">
        <v>157</v>
      </c>
      <c r="E64" s="137">
        <v>6.11</v>
      </c>
      <c r="F64" s="137">
        <v>11258.69</v>
      </c>
      <c r="G64" s="149">
        <f t="shared" si="0"/>
        <v>3.0969708984293623E-3</v>
      </c>
      <c r="H64" s="150">
        <f t="shared" si="2"/>
        <v>0.87509313341547745</v>
      </c>
      <c r="I64" s="139" t="str">
        <f t="shared" si="1"/>
        <v>CLASSE C</v>
      </c>
    </row>
    <row r="65" spans="1:9" s="129" customFormat="1" ht="11.25">
      <c r="A65" s="136" t="s">
        <v>966</v>
      </c>
      <c r="B65" s="136" t="s">
        <v>967</v>
      </c>
      <c r="C65" s="148">
        <v>514.94554000000005</v>
      </c>
      <c r="D65" s="138" t="s">
        <v>157</v>
      </c>
      <c r="E65" s="137">
        <v>21.45</v>
      </c>
      <c r="F65" s="137">
        <v>11045.58</v>
      </c>
      <c r="G65" s="149">
        <f t="shared" si="0"/>
        <v>3.0383499160447076E-3</v>
      </c>
      <c r="H65" s="150">
        <f t="shared" si="2"/>
        <v>0.87813148333152213</v>
      </c>
      <c r="I65" s="139" t="str">
        <f t="shared" si="1"/>
        <v>CLASSE C</v>
      </c>
    </row>
    <row r="66" spans="1:9" s="129" customFormat="1" ht="11.25">
      <c r="A66" s="136" t="s">
        <v>1938</v>
      </c>
      <c r="B66" s="136" t="s">
        <v>1939</v>
      </c>
      <c r="C66" s="148">
        <v>2378.1639</v>
      </c>
      <c r="D66" s="138" t="s">
        <v>157</v>
      </c>
      <c r="E66" s="137">
        <v>4.5999999999999996</v>
      </c>
      <c r="F66" s="137">
        <v>10939.55</v>
      </c>
      <c r="G66" s="149">
        <f t="shared" si="0"/>
        <v>3.0091838386093698E-3</v>
      </c>
      <c r="H66" s="150">
        <f t="shared" si="2"/>
        <v>0.88114066717013151</v>
      </c>
      <c r="I66" s="139" t="str">
        <f t="shared" si="1"/>
        <v>CLASSE C</v>
      </c>
    </row>
    <row r="67" spans="1:9" s="129" customFormat="1" ht="22.5">
      <c r="A67" s="136" t="s">
        <v>964</v>
      </c>
      <c r="B67" s="136" t="s">
        <v>965</v>
      </c>
      <c r="C67" s="148">
        <v>393.37223999999998</v>
      </c>
      <c r="D67" s="138" t="s">
        <v>86</v>
      </c>
      <c r="E67" s="137">
        <v>26.78</v>
      </c>
      <c r="F67" s="137">
        <v>10534.51</v>
      </c>
      <c r="G67" s="149">
        <f t="shared" si="0"/>
        <v>2.8977679374077355E-3</v>
      </c>
      <c r="H67" s="150">
        <f t="shared" si="2"/>
        <v>0.88403843510753921</v>
      </c>
      <c r="I67" s="139" t="str">
        <f t="shared" si="1"/>
        <v>CLASSE C</v>
      </c>
    </row>
    <row r="68" spans="1:9" s="129" customFormat="1" ht="22.5">
      <c r="A68" s="136" t="s">
        <v>1940</v>
      </c>
      <c r="B68" s="136" t="s">
        <v>1941</v>
      </c>
      <c r="C68" s="148">
        <v>9.9162E-2</v>
      </c>
      <c r="D68" s="138" t="s">
        <v>56</v>
      </c>
      <c r="E68" s="137">
        <v>103996.26</v>
      </c>
      <c r="F68" s="137">
        <v>10312.48</v>
      </c>
      <c r="G68" s="149">
        <f t="shared" si="0"/>
        <v>2.8366932965233809E-3</v>
      </c>
      <c r="H68" s="150">
        <f t="shared" si="2"/>
        <v>0.88687512840406257</v>
      </c>
      <c r="I68" s="139" t="str">
        <f t="shared" si="1"/>
        <v>CLASSE C</v>
      </c>
    </row>
    <row r="69" spans="1:9" s="129" customFormat="1" ht="11.25">
      <c r="A69" s="136" t="s">
        <v>1065</v>
      </c>
      <c r="B69" s="136" t="s">
        <v>1066</v>
      </c>
      <c r="C69" s="148">
        <v>1931.71</v>
      </c>
      <c r="D69" s="138" t="s">
        <v>157</v>
      </c>
      <c r="E69" s="137">
        <v>5.14</v>
      </c>
      <c r="F69" s="137">
        <v>9928.99</v>
      </c>
      <c r="G69" s="149">
        <f t="shared" si="0"/>
        <v>2.7312052362038698E-3</v>
      </c>
      <c r="H69" s="150">
        <f t="shared" si="2"/>
        <v>0.88960633364026642</v>
      </c>
      <c r="I69" s="139" t="str">
        <f t="shared" si="1"/>
        <v>CLASSE C</v>
      </c>
    </row>
    <row r="70" spans="1:9" s="129" customFormat="1" ht="22.5">
      <c r="A70" s="136" t="s">
        <v>1942</v>
      </c>
      <c r="B70" s="136" t="s">
        <v>1943</v>
      </c>
      <c r="C70" s="148">
        <v>60.372781000000003</v>
      </c>
      <c r="D70" s="138" t="s">
        <v>56</v>
      </c>
      <c r="E70" s="137">
        <v>160.5</v>
      </c>
      <c r="F70" s="137">
        <v>9689.83</v>
      </c>
      <c r="G70" s="149">
        <f t="shared" si="0"/>
        <v>2.6654185807343292E-3</v>
      </c>
      <c r="H70" s="150">
        <f t="shared" si="2"/>
        <v>0.89227175222100075</v>
      </c>
      <c r="I70" s="139" t="str">
        <f t="shared" si="1"/>
        <v>CLASSE C</v>
      </c>
    </row>
    <row r="71" spans="1:9" s="129" customFormat="1" ht="11.25">
      <c r="A71" s="136" t="s">
        <v>1944</v>
      </c>
      <c r="B71" s="136" t="s">
        <v>1945</v>
      </c>
      <c r="C71" s="148">
        <v>910.74250900000004</v>
      </c>
      <c r="D71" s="138" t="s">
        <v>581</v>
      </c>
      <c r="E71" s="137">
        <v>10.11</v>
      </c>
      <c r="F71" s="137">
        <v>9207.61</v>
      </c>
      <c r="G71" s="149">
        <f t="shared" ref="G71:G134" si="3">F71/SUM($F$7:$F$456)</f>
        <v>2.5327724818861854E-3</v>
      </c>
      <c r="H71" s="150">
        <f t="shared" si="2"/>
        <v>0.89480452470288696</v>
      </c>
      <c r="I71" s="139" t="str">
        <f t="shared" ref="I71:I134" si="4">IF(H71&lt;0.5,"CLASSE A",IF(AND(H71&gt;=0.5,H71&lt;0.8),"CLASSE B","CLASSE C"))</f>
        <v>CLASSE C</v>
      </c>
    </row>
    <row r="72" spans="1:9" s="129" customFormat="1" ht="22.5">
      <c r="A72" s="136" t="s">
        <v>1946</v>
      </c>
      <c r="B72" s="136" t="s">
        <v>1947</v>
      </c>
      <c r="C72" s="148">
        <v>23</v>
      </c>
      <c r="D72" s="138" t="s">
        <v>56</v>
      </c>
      <c r="E72" s="137">
        <v>379.76</v>
      </c>
      <c r="F72" s="137">
        <v>8734.48</v>
      </c>
      <c r="G72" s="149">
        <f t="shared" si="3"/>
        <v>2.4026268040876239E-3</v>
      </c>
      <c r="H72" s="150">
        <f t="shared" ref="H72:H135" si="5">+G72+H71</f>
        <v>0.89720715150697461</v>
      </c>
      <c r="I72" s="139" t="str">
        <f t="shared" si="4"/>
        <v>CLASSE C</v>
      </c>
    </row>
    <row r="73" spans="1:9" s="129" customFormat="1" ht="11.25">
      <c r="A73" s="136" t="s">
        <v>1948</v>
      </c>
      <c r="B73" s="136" t="s">
        <v>1949</v>
      </c>
      <c r="C73" s="148">
        <v>766.55078100000003</v>
      </c>
      <c r="D73" s="138" t="s">
        <v>581</v>
      </c>
      <c r="E73" s="137">
        <v>11.39</v>
      </c>
      <c r="F73" s="137">
        <v>8731.01</v>
      </c>
      <c r="G73" s="149">
        <f t="shared" si="3"/>
        <v>2.4016722979223822E-3</v>
      </c>
      <c r="H73" s="150">
        <f t="shared" si="5"/>
        <v>0.89960882380489704</v>
      </c>
      <c r="I73" s="139" t="str">
        <f t="shared" si="4"/>
        <v>CLASSE C</v>
      </c>
    </row>
    <row r="74" spans="1:9" s="129" customFormat="1" ht="11.25">
      <c r="A74" s="136" t="s">
        <v>1068</v>
      </c>
      <c r="B74" s="136" t="s">
        <v>1069</v>
      </c>
      <c r="C74" s="148">
        <v>1753.5360000000001</v>
      </c>
      <c r="D74" s="138" t="s">
        <v>157</v>
      </c>
      <c r="E74" s="137">
        <v>4.82</v>
      </c>
      <c r="F74" s="137">
        <v>8452.0400000000009</v>
      </c>
      <c r="G74" s="149">
        <f t="shared" si="3"/>
        <v>2.3249349535657262E-3</v>
      </c>
      <c r="H74" s="150">
        <f t="shared" si="5"/>
        <v>0.90193375875846271</v>
      </c>
      <c r="I74" s="139" t="str">
        <f t="shared" si="4"/>
        <v>CLASSE C</v>
      </c>
    </row>
    <row r="75" spans="1:9" s="129" customFormat="1" ht="11.25">
      <c r="A75" s="136" t="s">
        <v>1950</v>
      </c>
      <c r="B75" s="136" t="s">
        <v>1951</v>
      </c>
      <c r="C75" s="148">
        <v>6261.2028099999998</v>
      </c>
      <c r="D75" s="138" t="s">
        <v>56</v>
      </c>
      <c r="E75" s="137">
        <v>1.34</v>
      </c>
      <c r="F75" s="137">
        <v>8390.01</v>
      </c>
      <c r="G75" s="149">
        <f t="shared" si="3"/>
        <v>2.3078721243351874E-3</v>
      </c>
      <c r="H75" s="150">
        <f t="shared" si="5"/>
        <v>0.90424163088279785</v>
      </c>
      <c r="I75" s="139" t="str">
        <f t="shared" si="4"/>
        <v>CLASSE C</v>
      </c>
    </row>
    <row r="76" spans="1:9" s="129" customFormat="1" ht="11.25">
      <c r="A76" s="136" t="s">
        <v>1952</v>
      </c>
      <c r="B76" s="136" t="s">
        <v>1953</v>
      </c>
      <c r="C76" s="148">
        <v>771.345192</v>
      </c>
      <c r="D76" s="138" t="s">
        <v>1954</v>
      </c>
      <c r="E76" s="137">
        <v>10.8</v>
      </c>
      <c r="F76" s="137">
        <v>8330.5300000000007</v>
      </c>
      <c r="G76" s="149">
        <f t="shared" si="3"/>
        <v>2.2915107333528815E-3</v>
      </c>
      <c r="H76" s="150">
        <f t="shared" si="5"/>
        <v>0.90653314161615073</v>
      </c>
      <c r="I76" s="139" t="str">
        <f t="shared" si="4"/>
        <v>CLASSE C</v>
      </c>
    </row>
    <row r="77" spans="1:9" s="129" customFormat="1" ht="22.5">
      <c r="A77" s="136" t="s">
        <v>1423</v>
      </c>
      <c r="B77" s="136" t="s">
        <v>1424</v>
      </c>
      <c r="C77" s="148">
        <v>701.45854299999996</v>
      </c>
      <c r="D77" s="138" t="s">
        <v>86</v>
      </c>
      <c r="E77" s="137">
        <v>11.95</v>
      </c>
      <c r="F77" s="137">
        <v>8382.43</v>
      </c>
      <c r="G77" s="149">
        <f t="shared" si="3"/>
        <v>2.3057870647580879E-3</v>
      </c>
      <c r="H77" s="150">
        <f t="shared" si="5"/>
        <v>0.90883892868090876</v>
      </c>
      <c r="I77" s="139" t="str">
        <f t="shared" si="4"/>
        <v>CLASSE C</v>
      </c>
    </row>
    <row r="78" spans="1:9" s="129" customFormat="1" ht="22.5">
      <c r="A78" s="136" t="s">
        <v>1425</v>
      </c>
      <c r="B78" s="136" t="s">
        <v>1426</v>
      </c>
      <c r="C78" s="148">
        <v>751.77218000000005</v>
      </c>
      <c r="D78" s="138" t="s">
        <v>86</v>
      </c>
      <c r="E78" s="137">
        <v>10.74</v>
      </c>
      <c r="F78" s="137">
        <v>8074.03</v>
      </c>
      <c r="G78" s="149">
        <f t="shared" si="3"/>
        <v>2.2209542977953581E-3</v>
      </c>
      <c r="H78" s="150">
        <f t="shared" si="5"/>
        <v>0.91105988297870411</v>
      </c>
      <c r="I78" s="139" t="str">
        <f t="shared" si="4"/>
        <v>CLASSE C</v>
      </c>
    </row>
    <row r="79" spans="1:9" s="129" customFormat="1" ht="11.25">
      <c r="A79" s="136" t="s">
        <v>1772</v>
      </c>
      <c r="B79" s="136" t="s">
        <v>1773</v>
      </c>
      <c r="C79" s="148">
        <v>306</v>
      </c>
      <c r="D79" s="138" t="s">
        <v>86</v>
      </c>
      <c r="E79" s="137">
        <v>25.67</v>
      </c>
      <c r="F79" s="137">
        <v>7855.02</v>
      </c>
      <c r="G79" s="149">
        <f t="shared" si="3"/>
        <v>2.1607103798559697E-3</v>
      </c>
      <c r="H79" s="150">
        <f t="shared" si="5"/>
        <v>0.9132205933585601</v>
      </c>
      <c r="I79" s="139" t="str">
        <f t="shared" si="4"/>
        <v>CLASSE C</v>
      </c>
    </row>
    <row r="80" spans="1:9" s="129" customFormat="1" ht="11.25">
      <c r="A80" s="136" t="s">
        <v>1955</v>
      </c>
      <c r="B80" s="136" t="s">
        <v>1956</v>
      </c>
      <c r="C80" s="148">
        <v>1582.6443839999999</v>
      </c>
      <c r="D80" s="138" t="s">
        <v>157</v>
      </c>
      <c r="E80" s="137">
        <v>4.79</v>
      </c>
      <c r="F80" s="137">
        <v>7580.87</v>
      </c>
      <c r="G80" s="149">
        <f t="shared" si="3"/>
        <v>2.0852988913253848E-3</v>
      </c>
      <c r="H80" s="150">
        <f t="shared" si="5"/>
        <v>0.91530589224988546</v>
      </c>
      <c r="I80" s="139" t="str">
        <f t="shared" si="4"/>
        <v>CLASSE C</v>
      </c>
    </row>
    <row r="81" spans="1:9" s="129" customFormat="1" ht="11.25">
      <c r="A81" s="136" t="s">
        <v>1083</v>
      </c>
      <c r="B81" s="136" t="s">
        <v>1084</v>
      </c>
      <c r="C81" s="148">
        <v>1135.0709999999999</v>
      </c>
      <c r="D81" s="138" t="s">
        <v>157</v>
      </c>
      <c r="E81" s="137">
        <v>6.62</v>
      </c>
      <c r="F81" s="137">
        <v>7514.17</v>
      </c>
      <c r="G81" s="149">
        <f t="shared" si="3"/>
        <v>2.0669514673422006E-3</v>
      </c>
      <c r="H81" s="150">
        <f t="shared" si="5"/>
        <v>0.9173728437172276</v>
      </c>
      <c r="I81" s="139" t="str">
        <f t="shared" si="4"/>
        <v>CLASSE C</v>
      </c>
    </row>
    <row r="82" spans="1:9" s="129" customFormat="1" ht="11.25">
      <c r="A82" s="136" t="s">
        <v>1823</v>
      </c>
      <c r="B82" s="136" t="s">
        <v>1824</v>
      </c>
      <c r="C82" s="148">
        <v>132.72</v>
      </c>
      <c r="D82" s="138" t="s">
        <v>86</v>
      </c>
      <c r="E82" s="137">
        <v>55.35</v>
      </c>
      <c r="F82" s="137">
        <v>7346.05</v>
      </c>
      <c r="G82" s="149">
        <f t="shared" si="3"/>
        <v>2.0207060562469539E-3</v>
      </c>
      <c r="H82" s="150">
        <f t="shared" si="5"/>
        <v>0.91939354977347454</v>
      </c>
      <c r="I82" s="139" t="str">
        <f t="shared" si="4"/>
        <v>CLASSE C</v>
      </c>
    </row>
    <row r="83" spans="1:9" s="129" customFormat="1" ht="11.25">
      <c r="A83" s="136" t="s">
        <v>1015</v>
      </c>
      <c r="B83" s="136" t="s">
        <v>1016</v>
      </c>
      <c r="C83" s="148">
        <v>35.630231999999999</v>
      </c>
      <c r="D83" s="138" t="s">
        <v>56</v>
      </c>
      <c r="E83" s="137">
        <v>202.23</v>
      </c>
      <c r="F83" s="137">
        <v>7205.5</v>
      </c>
      <c r="G83" s="149">
        <f t="shared" si="3"/>
        <v>1.9820444304473051E-3</v>
      </c>
      <c r="H83" s="150">
        <f t="shared" si="5"/>
        <v>0.9213755942039219</v>
      </c>
      <c r="I83" s="139" t="str">
        <f t="shared" si="4"/>
        <v>CLASSE C</v>
      </c>
    </row>
    <row r="84" spans="1:9" s="129" customFormat="1" ht="11.25">
      <c r="A84" s="136" t="s">
        <v>1957</v>
      </c>
      <c r="B84" s="136" t="s">
        <v>1958</v>
      </c>
      <c r="C84" s="148">
        <v>4254.1360910000003</v>
      </c>
      <c r="D84" s="138" t="s">
        <v>157</v>
      </c>
      <c r="E84" s="137">
        <v>1.69</v>
      </c>
      <c r="F84" s="137">
        <v>7189.49</v>
      </c>
      <c r="G84" s="149">
        <f t="shared" si="3"/>
        <v>1.9776404985436947E-3</v>
      </c>
      <c r="H84" s="150">
        <f t="shared" si="5"/>
        <v>0.92335323470246555</v>
      </c>
      <c r="I84" s="139" t="str">
        <f t="shared" si="4"/>
        <v>CLASSE C</v>
      </c>
    </row>
    <row r="85" spans="1:9" s="129" customFormat="1" ht="11.25">
      <c r="A85" s="136" t="s">
        <v>1959</v>
      </c>
      <c r="B85" s="136" t="s">
        <v>1960</v>
      </c>
      <c r="C85" s="148">
        <v>1541.79</v>
      </c>
      <c r="D85" s="138" t="s">
        <v>157</v>
      </c>
      <c r="E85" s="137">
        <v>4.5999999999999996</v>
      </c>
      <c r="F85" s="137">
        <v>7092.23</v>
      </c>
      <c r="G85" s="149">
        <f t="shared" si="3"/>
        <v>1.9508868185346318E-3</v>
      </c>
      <c r="H85" s="150">
        <f t="shared" si="5"/>
        <v>0.92530412152100017</v>
      </c>
      <c r="I85" s="139" t="str">
        <f t="shared" si="4"/>
        <v>CLASSE C</v>
      </c>
    </row>
    <row r="86" spans="1:9" s="129" customFormat="1" ht="11.25">
      <c r="A86" s="136" t="s">
        <v>1724</v>
      </c>
      <c r="B86" s="136" t="s">
        <v>1725</v>
      </c>
      <c r="C86" s="148">
        <v>669.44759999999997</v>
      </c>
      <c r="D86" s="138" t="s">
        <v>820</v>
      </c>
      <c r="E86" s="137">
        <v>10.4</v>
      </c>
      <c r="F86" s="137">
        <v>6962.26</v>
      </c>
      <c r="G86" s="149">
        <f t="shared" si="3"/>
        <v>1.9151354737805917E-3</v>
      </c>
      <c r="H86" s="150">
        <f t="shared" si="5"/>
        <v>0.9272192569947808</v>
      </c>
      <c r="I86" s="139" t="str">
        <f t="shared" si="4"/>
        <v>CLASSE C</v>
      </c>
    </row>
    <row r="87" spans="1:9" s="129" customFormat="1" ht="11.25">
      <c r="A87" s="136" t="s">
        <v>1961</v>
      </c>
      <c r="B87" s="136" t="s">
        <v>1962</v>
      </c>
      <c r="C87" s="148">
        <v>635.95339000000001</v>
      </c>
      <c r="D87" s="138" t="s">
        <v>581</v>
      </c>
      <c r="E87" s="137">
        <v>10.79</v>
      </c>
      <c r="F87" s="137">
        <v>6861.94</v>
      </c>
      <c r="G87" s="149">
        <f t="shared" si="3"/>
        <v>1.887540067873649E-3</v>
      </c>
      <c r="H87" s="150">
        <f t="shared" si="5"/>
        <v>0.92910679706265442</v>
      </c>
      <c r="I87" s="139" t="str">
        <f t="shared" si="4"/>
        <v>CLASSE C</v>
      </c>
    </row>
    <row r="88" spans="1:9" s="129" customFormat="1" ht="11.25">
      <c r="A88" s="136" t="s">
        <v>1099</v>
      </c>
      <c r="B88" s="136" t="s">
        <v>1100</v>
      </c>
      <c r="C88" s="148">
        <v>1092</v>
      </c>
      <c r="D88" s="138" t="s">
        <v>56</v>
      </c>
      <c r="E88" s="137">
        <v>5.72</v>
      </c>
      <c r="F88" s="137">
        <v>6246.24</v>
      </c>
      <c r="G88" s="149">
        <f t="shared" si="3"/>
        <v>1.7181771151533098E-3</v>
      </c>
      <c r="H88" s="150">
        <f t="shared" si="5"/>
        <v>0.93082497417780774</v>
      </c>
      <c r="I88" s="139" t="str">
        <f t="shared" si="4"/>
        <v>CLASSE C</v>
      </c>
    </row>
    <row r="89" spans="1:9" s="129" customFormat="1" ht="11.25">
      <c r="A89" s="136" t="s">
        <v>1035</v>
      </c>
      <c r="B89" s="136" t="s">
        <v>1037</v>
      </c>
      <c r="C89" s="148">
        <v>199.92</v>
      </c>
      <c r="D89" s="138" t="s">
        <v>1036</v>
      </c>
      <c r="E89" s="137">
        <v>28.74</v>
      </c>
      <c r="F89" s="137">
        <v>5745.7</v>
      </c>
      <c r="G89" s="149">
        <f t="shared" si="3"/>
        <v>1.5804916638708041E-3</v>
      </c>
      <c r="H89" s="150">
        <f t="shared" si="5"/>
        <v>0.93240546584167849</v>
      </c>
      <c r="I89" s="139" t="str">
        <f t="shared" si="4"/>
        <v>CLASSE C</v>
      </c>
    </row>
    <row r="90" spans="1:9" s="129" customFormat="1" ht="11.25">
      <c r="A90" s="136" t="s">
        <v>1963</v>
      </c>
      <c r="B90" s="136" t="s">
        <v>1964</v>
      </c>
      <c r="C90" s="148">
        <v>218.8938</v>
      </c>
      <c r="D90" s="138" t="s">
        <v>581</v>
      </c>
      <c r="E90" s="137">
        <v>26.08</v>
      </c>
      <c r="F90" s="137">
        <v>5708.75</v>
      </c>
      <c r="G90" s="149">
        <f t="shared" si="3"/>
        <v>1.5703276861170012E-3</v>
      </c>
      <c r="H90" s="150">
        <f t="shared" si="5"/>
        <v>0.93397579352779547</v>
      </c>
      <c r="I90" s="139" t="str">
        <f t="shared" si="4"/>
        <v>CLASSE C</v>
      </c>
    </row>
    <row r="91" spans="1:9" s="129" customFormat="1" ht="22.5">
      <c r="A91" s="136" t="s">
        <v>1965</v>
      </c>
      <c r="B91" s="136" t="s">
        <v>1966</v>
      </c>
      <c r="C91" s="148">
        <v>40.435732999999999</v>
      </c>
      <c r="D91" s="138" t="s">
        <v>56</v>
      </c>
      <c r="E91" s="137">
        <v>141</v>
      </c>
      <c r="F91" s="137">
        <v>5701.44</v>
      </c>
      <c r="G91" s="149">
        <f t="shared" si="3"/>
        <v>1.5683168964720673E-3</v>
      </c>
      <c r="H91" s="150">
        <f t="shared" si="5"/>
        <v>0.93554411042426755</v>
      </c>
      <c r="I91" s="139" t="str">
        <f t="shared" si="4"/>
        <v>CLASSE C</v>
      </c>
    </row>
    <row r="92" spans="1:9" s="129" customFormat="1" ht="22.5">
      <c r="A92" s="136" t="s">
        <v>1260</v>
      </c>
      <c r="B92" s="136" t="s">
        <v>1261</v>
      </c>
      <c r="C92" s="148">
        <v>4374.0279030000002</v>
      </c>
      <c r="D92" s="138" t="s">
        <v>86</v>
      </c>
      <c r="E92" s="137">
        <v>1.23</v>
      </c>
      <c r="F92" s="137">
        <v>5380.05</v>
      </c>
      <c r="G92" s="149">
        <f t="shared" si="3"/>
        <v>1.4799109205506937E-3</v>
      </c>
      <c r="H92" s="150">
        <f t="shared" si="5"/>
        <v>0.93702402134481821</v>
      </c>
      <c r="I92" s="139" t="str">
        <f t="shared" si="4"/>
        <v>CLASSE C</v>
      </c>
    </row>
    <row r="93" spans="1:9" s="129" customFormat="1" ht="22.5">
      <c r="A93" s="136" t="s">
        <v>962</v>
      </c>
      <c r="B93" s="136" t="s">
        <v>963</v>
      </c>
      <c r="C93" s="148">
        <v>249.48</v>
      </c>
      <c r="D93" s="138" t="s">
        <v>117</v>
      </c>
      <c r="E93" s="137">
        <v>21.24</v>
      </c>
      <c r="F93" s="137">
        <v>5298.96</v>
      </c>
      <c r="G93" s="149">
        <f t="shared" si="3"/>
        <v>1.4576051842568941E-3</v>
      </c>
      <c r="H93" s="150">
        <f t="shared" si="5"/>
        <v>0.93848162652907507</v>
      </c>
      <c r="I93" s="139" t="str">
        <f t="shared" si="4"/>
        <v>CLASSE C</v>
      </c>
    </row>
    <row r="94" spans="1:9" s="129" customFormat="1" ht="11.25">
      <c r="A94" s="136" t="s">
        <v>1967</v>
      </c>
      <c r="B94" s="136" t="s">
        <v>1968</v>
      </c>
      <c r="C94" s="148">
        <v>148.61821599999999</v>
      </c>
      <c r="D94" s="138" t="s">
        <v>56</v>
      </c>
      <c r="E94" s="137">
        <v>35.64</v>
      </c>
      <c r="F94" s="137">
        <v>5296.75</v>
      </c>
      <c r="G94" s="149">
        <f t="shared" si="3"/>
        <v>1.4569972711084259E-3</v>
      </c>
      <c r="H94" s="150">
        <f t="shared" si="5"/>
        <v>0.93993862380018345</v>
      </c>
      <c r="I94" s="139" t="str">
        <f t="shared" si="4"/>
        <v>CLASSE C</v>
      </c>
    </row>
    <row r="95" spans="1:9" s="129" customFormat="1" ht="11.25">
      <c r="A95" s="136" t="s">
        <v>1969</v>
      </c>
      <c r="B95" s="136" t="s">
        <v>1970</v>
      </c>
      <c r="C95" s="148">
        <v>89.913326999999995</v>
      </c>
      <c r="D95" s="138" t="s">
        <v>1954</v>
      </c>
      <c r="E95" s="137">
        <v>57.6</v>
      </c>
      <c r="F95" s="137">
        <v>5179.01</v>
      </c>
      <c r="G95" s="149">
        <f t="shared" si="3"/>
        <v>1.4246100792076743E-3</v>
      </c>
      <c r="H95" s="150">
        <f t="shared" si="5"/>
        <v>0.94136323387939114</v>
      </c>
      <c r="I95" s="139" t="str">
        <f t="shared" si="4"/>
        <v>CLASSE C</v>
      </c>
    </row>
    <row r="96" spans="1:9" s="129" customFormat="1" ht="11.25">
      <c r="A96" s="136" t="s">
        <v>1971</v>
      </c>
      <c r="B96" s="136" t="s">
        <v>1972</v>
      </c>
      <c r="C96" s="148">
        <v>486.62601000000001</v>
      </c>
      <c r="D96" s="138" t="s">
        <v>581</v>
      </c>
      <c r="E96" s="137">
        <v>10.220000000000001</v>
      </c>
      <c r="F96" s="137">
        <v>4973.32</v>
      </c>
      <c r="G96" s="149">
        <f t="shared" si="3"/>
        <v>1.3680301445884657E-3</v>
      </c>
      <c r="H96" s="150">
        <f t="shared" si="5"/>
        <v>0.94273126402397955</v>
      </c>
      <c r="I96" s="139" t="str">
        <f t="shared" si="4"/>
        <v>CLASSE C</v>
      </c>
    </row>
    <row r="97" spans="1:9" s="129" customFormat="1" ht="33.75">
      <c r="A97" s="136" t="s">
        <v>1973</v>
      </c>
      <c r="B97" s="136" t="s">
        <v>1974</v>
      </c>
      <c r="C97" s="148">
        <v>2.4320000000000001E-3</v>
      </c>
      <c r="D97" s="138" t="s">
        <v>56</v>
      </c>
      <c r="E97" s="137">
        <v>2016997.48</v>
      </c>
      <c r="F97" s="137">
        <v>4905.7299999999996</v>
      </c>
      <c r="G97" s="149">
        <f t="shared" si="3"/>
        <v>1.349437904902957E-3</v>
      </c>
      <c r="H97" s="150">
        <f t="shared" si="5"/>
        <v>0.94408070192888249</v>
      </c>
      <c r="I97" s="139" t="str">
        <f t="shared" si="4"/>
        <v>CLASSE C</v>
      </c>
    </row>
    <row r="98" spans="1:9" s="129" customFormat="1" ht="11.25">
      <c r="A98" s="136" t="s">
        <v>922</v>
      </c>
      <c r="B98" s="136" t="s">
        <v>923</v>
      </c>
      <c r="C98" s="148">
        <v>1921.5</v>
      </c>
      <c r="D98" s="138" t="s">
        <v>56</v>
      </c>
      <c r="E98" s="137">
        <v>2.5299999999999998</v>
      </c>
      <c r="F98" s="137">
        <v>4861.3999999999996</v>
      </c>
      <c r="G98" s="149">
        <f t="shared" si="3"/>
        <v>1.3372438823366216E-3</v>
      </c>
      <c r="H98" s="150">
        <f t="shared" si="5"/>
        <v>0.94541794581121907</v>
      </c>
      <c r="I98" s="139" t="str">
        <f t="shared" si="4"/>
        <v>CLASSE C</v>
      </c>
    </row>
    <row r="99" spans="1:9" s="129" customFormat="1" ht="22.5">
      <c r="A99" s="136" t="s">
        <v>1351</v>
      </c>
      <c r="B99" s="136" t="s">
        <v>1352</v>
      </c>
      <c r="C99" s="148">
        <v>104.72</v>
      </c>
      <c r="D99" s="138" t="s">
        <v>117</v>
      </c>
      <c r="E99" s="137">
        <v>45.93</v>
      </c>
      <c r="F99" s="137">
        <v>4809.79</v>
      </c>
      <c r="G99" s="149">
        <f t="shared" si="3"/>
        <v>1.3230473223400378E-3</v>
      </c>
      <c r="H99" s="150">
        <f t="shared" si="5"/>
        <v>0.94674099313355908</v>
      </c>
      <c r="I99" s="139" t="str">
        <f t="shared" si="4"/>
        <v>CLASSE C</v>
      </c>
    </row>
    <row r="100" spans="1:9" s="129" customFormat="1" ht="22.5">
      <c r="A100" s="136" t="s">
        <v>1269</v>
      </c>
      <c r="B100" s="136" t="s">
        <v>1270</v>
      </c>
      <c r="C100" s="148">
        <v>1320.9</v>
      </c>
      <c r="D100" s="138" t="s">
        <v>86</v>
      </c>
      <c r="E100" s="137">
        <v>3.6</v>
      </c>
      <c r="F100" s="137">
        <v>4755.24</v>
      </c>
      <c r="G100" s="149">
        <f t="shared" si="3"/>
        <v>1.3080420453043149E-3</v>
      </c>
      <c r="H100" s="150">
        <f t="shared" si="5"/>
        <v>0.94804903517886341</v>
      </c>
      <c r="I100" s="139" t="str">
        <f t="shared" si="4"/>
        <v>CLASSE C</v>
      </c>
    </row>
    <row r="101" spans="1:9" s="129" customFormat="1" ht="22.5">
      <c r="A101" s="136" t="s">
        <v>1195</v>
      </c>
      <c r="B101" s="136" t="s">
        <v>1196</v>
      </c>
      <c r="C101" s="148">
        <v>11</v>
      </c>
      <c r="D101" s="138" t="s">
        <v>56</v>
      </c>
      <c r="E101" s="137">
        <v>427.11</v>
      </c>
      <c r="F101" s="137">
        <v>4698.21</v>
      </c>
      <c r="G101" s="149">
        <f t="shared" si="3"/>
        <v>1.2923545851879581E-3</v>
      </c>
      <c r="H101" s="150">
        <f t="shared" si="5"/>
        <v>0.94934138976405136</v>
      </c>
      <c r="I101" s="139" t="str">
        <f t="shared" si="4"/>
        <v>CLASSE C</v>
      </c>
    </row>
    <row r="102" spans="1:9" s="129" customFormat="1" ht="11.25">
      <c r="A102" s="136" t="s">
        <v>1975</v>
      </c>
      <c r="B102" s="136" t="s">
        <v>1976</v>
      </c>
      <c r="C102" s="148">
        <v>925.55</v>
      </c>
      <c r="D102" s="138" t="s">
        <v>157</v>
      </c>
      <c r="E102" s="137">
        <v>5.0599999999999996</v>
      </c>
      <c r="F102" s="137">
        <v>4683.28</v>
      </c>
      <c r="G102" s="149">
        <f t="shared" si="3"/>
        <v>1.2882477330130114E-3</v>
      </c>
      <c r="H102" s="150">
        <f t="shared" si="5"/>
        <v>0.95062963749706442</v>
      </c>
      <c r="I102" s="139" t="str">
        <f t="shared" si="4"/>
        <v>CLASSE C</v>
      </c>
    </row>
    <row r="103" spans="1:9" s="129" customFormat="1" ht="11.25">
      <c r="A103" s="136" t="s">
        <v>1977</v>
      </c>
      <c r="B103" s="136" t="s">
        <v>1978</v>
      </c>
      <c r="C103" s="148">
        <v>401.03341899999998</v>
      </c>
      <c r="D103" s="138" t="s">
        <v>581</v>
      </c>
      <c r="E103" s="137">
        <v>11.39</v>
      </c>
      <c r="F103" s="137">
        <v>4567.7700000000004</v>
      </c>
      <c r="G103" s="149">
        <f t="shared" si="3"/>
        <v>1.2564739557371851E-3</v>
      </c>
      <c r="H103" s="150">
        <f t="shared" si="5"/>
        <v>0.95188611145280155</v>
      </c>
      <c r="I103" s="139" t="str">
        <f t="shared" si="4"/>
        <v>CLASSE C</v>
      </c>
    </row>
    <row r="104" spans="1:9" s="129" customFormat="1" ht="11.25">
      <c r="A104" s="136" t="s">
        <v>844</v>
      </c>
      <c r="B104" s="136" t="s">
        <v>845</v>
      </c>
      <c r="C104" s="148">
        <v>440.32365800000002</v>
      </c>
      <c r="D104" s="138" t="s">
        <v>157</v>
      </c>
      <c r="E104" s="137">
        <v>10</v>
      </c>
      <c r="F104" s="137">
        <v>4403.24</v>
      </c>
      <c r="G104" s="149">
        <f t="shared" si="3"/>
        <v>1.2112160596659206E-3</v>
      </c>
      <c r="H104" s="150">
        <f t="shared" si="5"/>
        <v>0.95309732751246745</v>
      </c>
      <c r="I104" s="139" t="str">
        <f t="shared" si="4"/>
        <v>CLASSE C</v>
      </c>
    </row>
    <row r="105" spans="1:9" s="129" customFormat="1" ht="11.25">
      <c r="A105" s="136" t="s">
        <v>1979</v>
      </c>
      <c r="B105" s="136" t="s">
        <v>1980</v>
      </c>
      <c r="C105" s="148">
        <v>35.477778999999998</v>
      </c>
      <c r="D105" s="138" t="s">
        <v>56</v>
      </c>
      <c r="E105" s="137">
        <v>115</v>
      </c>
      <c r="F105" s="137">
        <v>4079.94</v>
      </c>
      <c r="G105" s="149">
        <f t="shared" si="3"/>
        <v>1.1222846927429293E-3</v>
      </c>
      <c r="H105" s="150">
        <f t="shared" si="5"/>
        <v>0.95421961220521034</v>
      </c>
      <c r="I105" s="139" t="str">
        <f t="shared" si="4"/>
        <v>CLASSE C</v>
      </c>
    </row>
    <row r="106" spans="1:9" s="129" customFormat="1" ht="22.5">
      <c r="A106" s="136" t="s">
        <v>715</v>
      </c>
      <c r="B106" s="136" t="s">
        <v>716</v>
      </c>
      <c r="C106" s="148">
        <v>432</v>
      </c>
      <c r="D106" s="138" t="s">
        <v>81</v>
      </c>
      <c r="E106" s="137">
        <v>9</v>
      </c>
      <c r="F106" s="137">
        <v>3888</v>
      </c>
      <c r="G106" s="149">
        <f t="shared" si="3"/>
        <v>1.0694870231877207E-3</v>
      </c>
      <c r="H106" s="150">
        <f t="shared" si="5"/>
        <v>0.95528909922839811</v>
      </c>
      <c r="I106" s="139" t="str">
        <f t="shared" si="4"/>
        <v>CLASSE C</v>
      </c>
    </row>
    <row r="107" spans="1:9" s="129" customFormat="1" ht="22.5">
      <c r="A107" s="136" t="s">
        <v>1275</v>
      </c>
      <c r="B107" s="136" t="s">
        <v>1276</v>
      </c>
      <c r="C107" s="148">
        <v>284.2</v>
      </c>
      <c r="D107" s="138" t="s">
        <v>86</v>
      </c>
      <c r="E107" s="137">
        <v>13.46</v>
      </c>
      <c r="F107" s="137">
        <v>3825.33</v>
      </c>
      <c r="G107" s="149">
        <f t="shared" si="3"/>
        <v>1.0522481467105669E-3</v>
      </c>
      <c r="H107" s="150">
        <f t="shared" si="5"/>
        <v>0.95634134737510867</v>
      </c>
      <c r="I107" s="139" t="str">
        <f t="shared" si="4"/>
        <v>CLASSE C</v>
      </c>
    </row>
    <row r="108" spans="1:9" s="129" customFormat="1" ht="22.5">
      <c r="A108" s="136" t="s">
        <v>1810</v>
      </c>
      <c r="B108" s="136" t="s">
        <v>1811</v>
      </c>
      <c r="C108" s="148">
        <v>1</v>
      </c>
      <c r="D108" s="138" t="s">
        <v>56</v>
      </c>
      <c r="E108" s="137">
        <v>3464.67</v>
      </c>
      <c r="F108" s="137">
        <v>3464.67</v>
      </c>
      <c r="G108" s="149">
        <f t="shared" si="3"/>
        <v>9.5304002176640958E-4</v>
      </c>
      <c r="H108" s="150">
        <f t="shared" si="5"/>
        <v>0.95729438739687511</v>
      </c>
      <c r="I108" s="139" t="str">
        <f t="shared" si="4"/>
        <v>CLASSE C</v>
      </c>
    </row>
    <row r="109" spans="1:9" s="129" customFormat="1" ht="11.25">
      <c r="A109" s="136" t="s">
        <v>1353</v>
      </c>
      <c r="B109" s="136" t="s">
        <v>1354</v>
      </c>
      <c r="C109" s="148">
        <v>390.03035799999998</v>
      </c>
      <c r="D109" s="138" t="s">
        <v>820</v>
      </c>
      <c r="E109" s="137">
        <v>8.18</v>
      </c>
      <c r="F109" s="137">
        <v>3190.45</v>
      </c>
      <c r="G109" s="149">
        <f t="shared" si="3"/>
        <v>8.7760927806822611E-4</v>
      </c>
      <c r="H109" s="150">
        <f t="shared" si="5"/>
        <v>0.95817199667494335</v>
      </c>
      <c r="I109" s="139" t="str">
        <f t="shared" si="4"/>
        <v>CLASSE C</v>
      </c>
    </row>
    <row r="110" spans="1:9" s="129" customFormat="1" ht="22.5">
      <c r="A110" s="136" t="s">
        <v>1434</v>
      </c>
      <c r="B110" s="136" t="s">
        <v>1435</v>
      </c>
      <c r="C110" s="148">
        <v>8</v>
      </c>
      <c r="D110" s="138" t="s">
        <v>545</v>
      </c>
      <c r="E110" s="137">
        <v>394.53</v>
      </c>
      <c r="F110" s="137">
        <v>3156.24</v>
      </c>
      <c r="G110" s="149">
        <f t="shared" si="3"/>
        <v>8.6819900258899472E-4</v>
      </c>
      <c r="H110" s="150">
        <f t="shared" si="5"/>
        <v>0.95904019567753229</v>
      </c>
      <c r="I110" s="139" t="str">
        <f t="shared" si="4"/>
        <v>CLASSE C</v>
      </c>
    </row>
    <row r="111" spans="1:9" s="129" customFormat="1" ht="11.25">
      <c r="A111" s="136" t="s">
        <v>1815</v>
      </c>
      <c r="B111" s="136" t="s">
        <v>1816</v>
      </c>
      <c r="C111" s="148">
        <v>190.4</v>
      </c>
      <c r="D111" s="138" t="s">
        <v>86</v>
      </c>
      <c r="E111" s="137">
        <v>16.48</v>
      </c>
      <c r="F111" s="137">
        <v>3137.79</v>
      </c>
      <c r="G111" s="149">
        <f t="shared" si="3"/>
        <v>8.6312389055766411E-4</v>
      </c>
      <c r="H111" s="150">
        <f t="shared" si="5"/>
        <v>0.95990331956808994</v>
      </c>
      <c r="I111" s="139" t="str">
        <f t="shared" si="4"/>
        <v>CLASSE C</v>
      </c>
    </row>
    <row r="112" spans="1:9" s="129" customFormat="1" ht="11.25">
      <c r="A112" s="136" t="s">
        <v>1060</v>
      </c>
      <c r="B112" s="136" t="s">
        <v>1061</v>
      </c>
      <c r="C112" s="148">
        <v>588.10799999999995</v>
      </c>
      <c r="D112" s="138" t="s">
        <v>157</v>
      </c>
      <c r="E112" s="137">
        <v>5.08</v>
      </c>
      <c r="F112" s="137">
        <v>2987.59</v>
      </c>
      <c r="G112" s="149">
        <f t="shared" si="3"/>
        <v>8.2180780236764468E-4</v>
      </c>
      <c r="H112" s="150">
        <f t="shared" si="5"/>
        <v>0.96072512737045757</v>
      </c>
      <c r="I112" s="139" t="str">
        <f t="shared" si="4"/>
        <v>CLASSE C</v>
      </c>
    </row>
    <row r="113" spans="1:9" s="129" customFormat="1" ht="11.25">
      <c r="A113" s="136" t="s">
        <v>1314</v>
      </c>
      <c r="B113" s="136" t="s">
        <v>1315</v>
      </c>
      <c r="C113" s="148">
        <v>374.4</v>
      </c>
      <c r="D113" s="138" t="s">
        <v>86</v>
      </c>
      <c r="E113" s="137">
        <v>7.89</v>
      </c>
      <c r="F113" s="137">
        <v>2954.02</v>
      </c>
      <c r="G113" s="149">
        <f t="shared" si="3"/>
        <v>8.125735741350285E-4</v>
      </c>
      <c r="H113" s="150">
        <f t="shared" si="5"/>
        <v>0.96153770094459257</v>
      </c>
      <c r="I113" s="139" t="str">
        <f t="shared" si="4"/>
        <v>CLASSE C</v>
      </c>
    </row>
    <row r="114" spans="1:9" s="129" customFormat="1" ht="22.5">
      <c r="A114" s="136" t="s">
        <v>996</v>
      </c>
      <c r="B114" s="136" t="s">
        <v>997</v>
      </c>
      <c r="C114" s="148">
        <v>159.00095200000001</v>
      </c>
      <c r="D114" s="138" t="s">
        <v>86</v>
      </c>
      <c r="E114" s="137">
        <v>18.28</v>
      </c>
      <c r="F114" s="137">
        <v>2906.54</v>
      </c>
      <c r="G114" s="149">
        <f t="shared" si="3"/>
        <v>7.9951306902675866E-4</v>
      </c>
      <c r="H114" s="150">
        <f t="shared" si="5"/>
        <v>0.96233721401361938</v>
      </c>
      <c r="I114" s="139" t="str">
        <f t="shared" si="4"/>
        <v>CLASSE C</v>
      </c>
    </row>
    <row r="115" spans="1:9" s="129" customFormat="1" ht="11.25">
      <c r="A115" s="136" t="s">
        <v>882</v>
      </c>
      <c r="B115" s="136" t="s">
        <v>883</v>
      </c>
      <c r="C115" s="148">
        <v>256.18047000000001</v>
      </c>
      <c r="D115" s="138" t="s">
        <v>157</v>
      </c>
      <c r="E115" s="137">
        <v>11</v>
      </c>
      <c r="F115" s="137">
        <v>2817.99</v>
      </c>
      <c r="G115" s="149">
        <f t="shared" si="3"/>
        <v>7.7515528201459996E-4</v>
      </c>
      <c r="H115" s="150">
        <f t="shared" si="5"/>
        <v>0.96311236929563393</v>
      </c>
      <c r="I115" s="139" t="str">
        <f t="shared" si="4"/>
        <v>CLASSE C</v>
      </c>
    </row>
    <row r="116" spans="1:9" s="129" customFormat="1" ht="22.5">
      <c r="A116" s="136" t="s">
        <v>990</v>
      </c>
      <c r="B116" s="136" t="s">
        <v>991</v>
      </c>
      <c r="C116" s="148">
        <v>43.68</v>
      </c>
      <c r="D116" s="138" t="s">
        <v>86</v>
      </c>
      <c r="E116" s="137">
        <v>64.489999999999995</v>
      </c>
      <c r="F116" s="137">
        <v>2816.92</v>
      </c>
      <c r="G116" s="149">
        <f t="shared" si="3"/>
        <v>7.7486095302416516E-4</v>
      </c>
      <c r="H116" s="150">
        <f t="shared" si="5"/>
        <v>0.96388723024865808</v>
      </c>
      <c r="I116" s="139" t="str">
        <f t="shared" si="4"/>
        <v>CLASSE C</v>
      </c>
    </row>
    <row r="117" spans="1:9" s="129" customFormat="1" ht="11.25">
      <c r="A117" s="136" t="s">
        <v>1981</v>
      </c>
      <c r="B117" s="136" t="s">
        <v>1982</v>
      </c>
      <c r="C117" s="148">
        <v>242.232</v>
      </c>
      <c r="D117" s="138" t="s">
        <v>581</v>
      </c>
      <c r="E117" s="137">
        <v>11.56</v>
      </c>
      <c r="F117" s="137">
        <v>2800.2</v>
      </c>
      <c r="G117" s="149">
        <f t="shared" si="3"/>
        <v>7.7026171870634135E-4</v>
      </c>
      <c r="H117" s="150">
        <f t="shared" si="5"/>
        <v>0.96465749196736439</v>
      </c>
      <c r="I117" s="139" t="str">
        <f t="shared" si="4"/>
        <v>CLASSE C</v>
      </c>
    </row>
    <row r="118" spans="1:9" s="129" customFormat="1" ht="11.25">
      <c r="A118" s="136" t="s">
        <v>1053</v>
      </c>
      <c r="B118" s="136" t="s">
        <v>1054</v>
      </c>
      <c r="C118" s="148">
        <v>535.32000000000005</v>
      </c>
      <c r="D118" s="138" t="s">
        <v>157</v>
      </c>
      <c r="E118" s="137">
        <v>5.05</v>
      </c>
      <c r="F118" s="137">
        <v>2703.37</v>
      </c>
      <c r="G118" s="149">
        <f t="shared" si="3"/>
        <v>7.4362632044109786E-4</v>
      </c>
      <c r="H118" s="150">
        <f t="shared" si="5"/>
        <v>0.9654011182878055</v>
      </c>
      <c r="I118" s="139" t="str">
        <f t="shared" si="4"/>
        <v>CLASSE C</v>
      </c>
    </row>
    <row r="119" spans="1:9" s="129" customFormat="1" ht="11.25">
      <c r="A119" s="136" t="s">
        <v>1983</v>
      </c>
      <c r="B119" s="136" t="s">
        <v>1984</v>
      </c>
      <c r="C119" s="148">
        <v>484.12808100000001</v>
      </c>
      <c r="D119" s="138" t="s">
        <v>56</v>
      </c>
      <c r="E119" s="137">
        <v>5.37</v>
      </c>
      <c r="F119" s="137">
        <v>2599.77</v>
      </c>
      <c r="G119" s="149">
        <f t="shared" si="3"/>
        <v>7.151286723952522E-4</v>
      </c>
      <c r="H119" s="150">
        <f t="shared" si="5"/>
        <v>0.96611624696020071</v>
      </c>
      <c r="I119" s="139" t="str">
        <f t="shared" si="4"/>
        <v>CLASSE C</v>
      </c>
    </row>
    <row r="120" spans="1:9" s="129" customFormat="1" ht="22.5">
      <c r="A120" s="136" t="s">
        <v>1266</v>
      </c>
      <c r="B120" s="136" t="s">
        <v>1267</v>
      </c>
      <c r="C120" s="148">
        <v>1428</v>
      </c>
      <c r="D120" s="138" t="s">
        <v>86</v>
      </c>
      <c r="E120" s="137">
        <v>1.84</v>
      </c>
      <c r="F120" s="137">
        <v>2627.52</v>
      </c>
      <c r="G120" s="149">
        <f t="shared" si="3"/>
        <v>7.227619709789609E-4</v>
      </c>
      <c r="H120" s="150">
        <f t="shared" si="5"/>
        <v>0.96683900893117969</v>
      </c>
      <c r="I120" s="139" t="str">
        <f t="shared" si="4"/>
        <v>CLASSE C</v>
      </c>
    </row>
    <row r="121" spans="1:9" s="129" customFormat="1" ht="11.25">
      <c r="A121" s="136" t="s">
        <v>1985</v>
      </c>
      <c r="B121" s="136" t="s">
        <v>1986</v>
      </c>
      <c r="C121" s="148">
        <v>166.82299900000001</v>
      </c>
      <c r="D121" s="138" t="s">
        <v>581</v>
      </c>
      <c r="E121" s="137">
        <v>14.59</v>
      </c>
      <c r="F121" s="137">
        <v>2433.9499999999998</v>
      </c>
      <c r="G121" s="149">
        <f t="shared" si="3"/>
        <v>6.6951593109252901E-4</v>
      </c>
      <c r="H121" s="150">
        <f t="shared" si="5"/>
        <v>0.96750852486227223</v>
      </c>
      <c r="I121" s="139" t="str">
        <f t="shared" si="4"/>
        <v>CLASSE C</v>
      </c>
    </row>
    <row r="122" spans="1:9" s="129" customFormat="1" ht="11.25">
      <c r="A122" s="136" t="s">
        <v>1987</v>
      </c>
      <c r="B122" s="136" t="s">
        <v>1988</v>
      </c>
      <c r="C122" s="148">
        <v>0.20089899999999999</v>
      </c>
      <c r="D122" s="138" t="s">
        <v>56</v>
      </c>
      <c r="E122" s="137">
        <v>11893.01</v>
      </c>
      <c r="F122" s="137">
        <v>2389.29</v>
      </c>
      <c r="G122" s="149">
        <f t="shared" si="3"/>
        <v>6.5723113416465766E-4</v>
      </c>
      <c r="H122" s="150">
        <f t="shared" si="5"/>
        <v>0.96816575599643684</v>
      </c>
      <c r="I122" s="139" t="str">
        <f t="shared" si="4"/>
        <v>CLASSE C</v>
      </c>
    </row>
    <row r="123" spans="1:9" s="129" customFormat="1" ht="11.25">
      <c r="A123" s="136" t="s">
        <v>1727</v>
      </c>
      <c r="B123" s="136" t="s">
        <v>1728</v>
      </c>
      <c r="C123" s="148">
        <v>129.36000000000001</v>
      </c>
      <c r="D123" s="138" t="s">
        <v>157</v>
      </c>
      <c r="E123" s="137">
        <v>17.87</v>
      </c>
      <c r="F123" s="137">
        <v>2311.66</v>
      </c>
      <c r="G123" s="149">
        <f t="shared" si="3"/>
        <v>6.3587715329787198E-4</v>
      </c>
      <c r="H123" s="150">
        <f t="shared" si="5"/>
        <v>0.96880163314973466</v>
      </c>
      <c r="I123" s="139" t="str">
        <f t="shared" si="4"/>
        <v>CLASSE C</v>
      </c>
    </row>
    <row r="124" spans="1:9" s="129" customFormat="1" ht="22.5">
      <c r="A124" s="136" t="s">
        <v>1454</v>
      </c>
      <c r="B124" s="136" t="s">
        <v>1455</v>
      </c>
      <c r="C124" s="148">
        <v>42.690600000000003</v>
      </c>
      <c r="D124" s="138" t="s">
        <v>117</v>
      </c>
      <c r="E124" s="137">
        <v>53.61</v>
      </c>
      <c r="F124" s="137">
        <v>2288.64</v>
      </c>
      <c r="G124" s="149">
        <f t="shared" si="3"/>
        <v>6.2954495389617928E-4</v>
      </c>
      <c r="H124" s="150">
        <f t="shared" si="5"/>
        <v>0.96943117810363089</v>
      </c>
      <c r="I124" s="139" t="str">
        <f t="shared" si="4"/>
        <v>CLASSE C</v>
      </c>
    </row>
    <row r="125" spans="1:9" s="129" customFormat="1" ht="22.5">
      <c r="A125" s="136" t="s">
        <v>1647</v>
      </c>
      <c r="B125" s="136" t="s">
        <v>1648</v>
      </c>
      <c r="C125" s="148">
        <v>120</v>
      </c>
      <c r="D125" s="138" t="s">
        <v>86</v>
      </c>
      <c r="E125" s="137">
        <v>18.559999999999999</v>
      </c>
      <c r="F125" s="137">
        <v>2227.1999999999998</v>
      </c>
      <c r="G125" s="149">
        <f t="shared" si="3"/>
        <v>6.1264441822111407E-4</v>
      </c>
      <c r="H125" s="150">
        <f t="shared" si="5"/>
        <v>0.97004382252185195</v>
      </c>
      <c r="I125" s="139" t="str">
        <f t="shared" si="4"/>
        <v>CLASSE C</v>
      </c>
    </row>
    <row r="126" spans="1:9" s="129" customFormat="1" ht="11.25">
      <c r="A126" s="136" t="s">
        <v>1820</v>
      </c>
      <c r="B126" s="136" t="s">
        <v>1821</v>
      </c>
      <c r="C126" s="148">
        <v>62.72</v>
      </c>
      <c r="D126" s="138" t="s">
        <v>86</v>
      </c>
      <c r="E126" s="137">
        <v>35.450000000000003</v>
      </c>
      <c r="F126" s="137">
        <v>2223.42</v>
      </c>
      <c r="G126" s="149">
        <f t="shared" si="3"/>
        <v>6.1160463917079276E-4</v>
      </c>
      <c r="H126" s="150">
        <f t="shared" si="5"/>
        <v>0.97065542716102271</v>
      </c>
      <c r="I126" s="139" t="str">
        <f t="shared" si="4"/>
        <v>CLASSE C</v>
      </c>
    </row>
    <row r="127" spans="1:9" s="129" customFormat="1" ht="11.25">
      <c r="A127" s="136" t="s">
        <v>1989</v>
      </c>
      <c r="B127" s="136" t="s">
        <v>1990</v>
      </c>
      <c r="C127" s="148">
        <v>10.980708999999999</v>
      </c>
      <c r="D127" s="138" t="s">
        <v>56</v>
      </c>
      <c r="E127" s="137">
        <v>214.11</v>
      </c>
      <c r="F127" s="137">
        <v>2351.08</v>
      </c>
      <c r="G127" s="149">
        <f t="shared" si="3"/>
        <v>6.4672056339408089E-4</v>
      </c>
      <c r="H127" s="150">
        <f t="shared" si="5"/>
        <v>0.97130214772441681</v>
      </c>
      <c r="I127" s="139" t="str">
        <f t="shared" si="4"/>
        <v>CLASSE C</v>
      </c>
    </row>
    <row r="128" spans="1:9" s="129" customFormat="1" ht="11.25">
      <c r="A128" s="136" t="s">
        <v>1991</v>
      </c>
      <c r="B128" s="136" t="s">
        <v>1992</v>
      </c>
      <c r="C128" s="148">
        <v>14.455887000000001</v>
      </c>
      <c r="D128" s="138" t="s">
        <v>56</v>
      </c>
      <c r="E128" s="137">
        <v>142.1</v>
      </c>
      <c r="F128" s="137">
        <v>2054.1799999999998</v>
      </c>
      <c r="G128" s="149">
        <f t="shared" si="3"/>
        <v>5.6505114539396912E-4</v>
      </c>
      <c r="H128" s="150">
        <f t="shared" si="5"/>
        <v>0.97186719886981077</v>
      </c>
      <c r="I128" s="139" t="str">
        <f t="shared" si="4"/>
        <v>CLASSE C</v>
      </c>
    </row>
    <row r="129" spans="1:9" s="129" customFormat="1" ht="22.5">
      <c r="A129" s="136" t="s">
        <v>1993</v>
      </c>
      <c r="B129" s="136" t="s">
        <v>1994</v>
      </c>
      <c r="C129" s="148">
        <v>3.613972</v>
      </c>
      <c r="D129" s="138" t="s">
        <v>56</v>
      </c>
      <c r="E129" s="137">
        <v>555</v>
      </c>
      <c r="F129" s="137">
        <v>2005.75</v>
      </c>
      <c r="G129" s="149">
        <f t="shared" si="3"/>
        <v>5.517293201540048E-4</v>
      </c>
      <c r="H129" s="150">
        <f t="shared" si="5"/>
        <v>0.97241892818996478</v>
      </c>
      <c r="I129" s="139" t="str">
        <f t="shared" si="4"/>
        <v>CLASSE C</v>
      </c>
    </row>
    <row r="130" spans="1:9" s="129" customFormat="1" ht="11.25">
      <c r="A130" s="136" t="s">
        <v>1995</v>
      </c>
      <c r="B130" s="136" t="s">
        <v>1996</v>
      </c>
      <c r="C130" s="148">
        <v>32.880000000000003</v>
      </c>
      <c r="D130" s="138" t="s">
        <v>581</v>
      </c>
      <c r="E130" s="137">
        <v>64.73</v>
      </c>
      <c r="F130" s="137">
        <v>2128.3200000000002</v>
      </c>
      <c r="G130" s="149">
        <f t="shared" si="3"/>
        <v>5.8544511861905607E-4</v>
      </c>
      <c r="H130" s="150">
        <f t="shared" si="5"/>
        <v>0.9730043733085838</v>
      </c>
      <c r="I130" s="139" t="str">
        <f t="shared" si="4"/>
        <v>CLASSE C</v>
      </c>
    </row>
    <row r="131" spans="1:9" s="129" customFormat="1" ht="11.25">
      <c r="A131" s="136" t="s">
        <v>1695</v>
      </c>
      <c r="B131" s="136" t="s">
        <v>1696</v>
      </c>
      <c r="C131" s="148">
        <v>8</v>
      </c>
      <c r="D131" s="138" t="s">
        <v>545</v>
      </c>
      <c r="E131" s="137">
        <v>261.12</v>
      </c>
      <c r="F131" s="137">
        <v>2088.96</v>
      </c>
      <c r="G131" s="149">
        <f t="shared" si="3"/>
        <v>5.7461821295221732E-4</v>
      </c>
      <c r="H131" s="150">
        <f t="shared" si="5"/>
        <v>0.97357899152153604</v>
      </c>
      <c r="I131" s="139" t="str">
        <f t="shared" si="4"/>
        <v>CLASSE C</v>
      </c>
    </row>
    <row r="132" spans="1:9" s="129" customFormat="1" ht="11.25">
      <c r="A132" s="136" t="s">
        <v>1997</v>
      </c>
      <c r="B132" s="136" t="s">
        <v>1998</v>
      </c>
      <c r="C132" s="148">
        <v>82.878231999999997</v>
      </c>
      <c r="D132" s="138" t="s">
        <v>117</v>
      </c>
      <c r="E132" s="137">
        <v>24.77</v>
      </c>
      <c r="F132" s="137">
        <v>2052.89</v>
      </c>
      <c r="G132" s="149">
        <f t="shared" si="3"/>
        <v>5.6469630016251025E-4</v>
      </c>
      <c r="H132" s="150">
        <f t="shared" si="5"/>
        <v>0.97414368782169858</v>
      </c>
      <c r="I132" s="139" t="str">
        <f t="shared" si="4"/>
        <v>CLASSE C</v>
      </c>
    </row>
    <row r="133" spans="1:9" s="129" customFormat="1" ht="11.25">
      <c r="A133" s="136" t="s">
        <v>980</v>
      </c>
      <c r="B133" s="136" t="s">
        <v>981</v>
      </c>
      <c r="C133" s="148">
        <v>43.68</v>
      </c>
      <c r="D133" s="138" t="s">
        <v>56</v>
      </c>
      <c r="E133" s="137">
        <v>42.38</v>
      </c>
      <c r="F133" s="137">
        <v>1851.16</v>
      </c>
      <c r="G133" s="149">
        <f t="shared" si="3"/>
        <v>5.0920565788173389E-4</v>
      </c>
      <c r="H133" s="150">
        <f t="shared" si="5"/>
        <v>0.97465289347958028</v>
      </c>
      <c r="I133" s="139" t="str">
        <f t="shared" si="4"/>
        <v>CLASSE C</v>
      </c>
    </row>
    <row r="134" spans="1:9" s="129" customFormat="1" ht="22.5">
      <c r="A134" s="136" t="s">
        <v>1999</v>
      </c>
      <c r="B134" s="136" t="s">
        <v>2000</v>
      </c>
      <c r="C134" s="148">
        <v>6.8060000000000004E-3</v>
      </c>
      <c r="D134" s="138" t="s">
        <v>56</v>
      </c>
      <c r="E134" s="137">
        <v>247220.94</v>
      </c>
      <c r="F134" s="137">
        <v>1682.67</v>
      </c>
      <c r="G134" s="149">
        <f t="shared" si="3"/>
        <v>4.6285846947203755E-4</v>
      </c>
      <c r="H134" s="150">
        <f t="shared" si="5"/>
        <v>0.97511575194905231</v>
      </c>
      <c r="I134" s="139" t="str">
        <f t="shared" si="4"/>
        <v>CLASSE C</v>
      </c>
    </row>
    <row r="135" spans="1:9" s="129" customFormat="1" ht="11.25">
      <c r="A135" s="136" t="s">
        <v>1377</v>
      </c>
      <c r="B135" s="136" t="s">
        <v>1378</v>
      </c>
      <c r="C135" s="148">
        <v>295.71039999999999</v>
      </c>
      <c r="D135" s="138" t="s">
        <v>820</v>
      </c>
      <c r="E135" s="137">
        <v>5.55</v>
      </c>
      <c r="F135" s="137">
        <v>1641.19</v>
      </c>
      <c r="G135" s="149">
        <f t="shared" ref="G135:G198" si="6">F135/SUM($F$7:$F$456)</f>
        <v>4.5144840730078584E-4</v>
      </c>
      <c r="H135" s="150">
        <f t="shared" si="5"/>
        <v>0.97556720035635314</v>
      </c>
      <c r="I135" s="139" t="str">
        <f t="shared" ref="I135:I198" si="7">IF(H135&lt;0.5,"CLASSE A",IF(AND(H135&gt;=0.5,H135&lt;0.8),"CLASSE B","CLASSE C"))</f>
        <v>CLASSE C</v>
      </c>
    </row>
    <row r="136" spans="1:9" s="129" customFormat="1" ht="11.25">
      <c r="A136" s="136" t="s">
        <v>2001</v>
      </c>
      <c r="B136" s="136" t="s">
        <v>2002</v>
      </c>
      <c r="C136" s="148">
        <v>2.3541530000000002</v>
      </c>
      <c r="D136" s="138" t="s">
        <v>56</v>
      </c>
      <c r="E136" s="137">
        <v>606.36</v>
      </c>
      <c r="F136" s="137">
        <v>1427.46</v>
      </c>
      <c r="G136" s="149">
        <f t="shared" si="6"/>
        <v>3.9265687914597321E-4</v>
      </c>
      <c r="H136" s="150">
        <f t="shared" ref="H136:H199" si="8">+G136+H135</f>
        <v>0.97595985723549916</v>
      </c>
      <c r="I136" s="139" t="str">
        <f t="shared" si="7"/>
        <v>CLASSE C</v>
      </c>
    </row>
    <row r="137" spans="1:9" s="129" customFormat="1" ht="22.5">
      <c r="A137" s="136" t="s">
        <v>2003</v>
      </c>
      <c r="B137" s="136" t="s">
        <v>2004</v>
      </c>
      <c r="C137" s="148">
        <v>2.3541530000000002</v>
      </c>
      <c r="D137" s="138" t="s">
        <v>56</v>
      </c>
      <c r="E137" s="137">
        <v>572.20000000000005</v>
      </c>
      <c r="F137" s="137">
        <v>1347.05</v>
      </c>
      <c r="G137" s="149">
        <f t="shared" si="6"/>
        <v>3.7053819305170245E-4</v>
      </c>
      <c r="H137" s="150">
        <f t="shared" si="8"/>
        <v>0.97633039542855082</v>
      </c>
      <c r="I137" s="139" t="str">
        <f t="shared" si="7"/>
        <v>CLASSE C</v>
      </c>
    </row>
    <row r="138" spans="1:9" s="129" customFormat="1" ht="11.25">
      <c r="A138" s="136" t="s">
        <v>2005</v>
      </c>
      <c r="B138" s="136" t="s">
        <v>2006</v>
      </c>
      <c r="C138" s="148">
        <v>80.687123999999997</v>
      </c>
      <c r="D138" s="138" t="s">
        <v>56</v>
      </c>
      <c r="E138" s="137">
        <v>21.13</v>
      </c>
      <c r="F138" s="137">
        <v>1704.92</v>
      </c>
      <c r="G138" s="149">
        <f t="shared" si="6"/>
        <v>4.6897886203014632E-4</v>
      </c>
      <c r="H138" s="150">
        <f t="shared" si="8"/>
        <v>0.97679937429058095</v>
      </c>
      <c r="I138" s="139" t="str">
        <f t="shared" si="7"/>
        <v>CLASSE C</v>
      </c>
    </row>
    <row r="139" spans="1:9" s="129" customFormat="1" ht="11.25">
      <c r="A139" s="136" t="s">
        <v>2007</v>
      </c>
      <c r="B139" s="136" t="s">
        <v>2008</v>
      </c>
      <c r="C139" s="148">
        <v>80.687123999999997</v>
      </c>
      <c r="D139" s="138" t="s">
        <v>820</v>
      </c>
      <c r="E139" s="137">
        <v>17.07</v>
      </c>
      <c r="F139" s="137">
        <v>1377.33</v>
      </c>
      <c r="G139" s="149">
        <f t="shared" si="6"/>
        <v>3.7886742840718707E-4</v>
      </c>
      <c r="H139" s="150">
        <f t="shared" si="8"/>
        <v>0.97717824171898815</v>
      </c>
      <c r="I139" s="139" t="str">
        <f t="shared" si="7"/>
        <v>CLASSE C</v>
      </c>
    </row>
    <row r="140" spans="1:9" s="129" customFormat="1" ht="11.25">
      <c r="A140" s="136" t="s">
        <v>2009</v>
      </c>
      <c r="B140" s="136" t="s">
        <v>2010</v>
      </c>
      <c r="C140" s="148">
        <v>427.97539499999999</v>
      </c>
      <c r="D140" s="138" t="s">
        <v>56</v>
      </c>
      <c r="E140" s="137">
        <v>4.08</v>
      </c>
      <c r="F140" s="137">
        <v>1746.14</v>
      </c>
      <c r="G140" s="149">
        <f t="shared" si="6"/>
        <v>4.8031740500746058E-4</v>
      </c>
      <c r="H140" s="150">
        <f t="shared" si="8"/>
        <v>0.97765855912399557</v>
      </c>
      <c r="I140" s="139" t="str">
        <f t="shared" si="7"/>
        <v>CLASSE C</v>
      </c>
    </row>
    <row r="141" spans="1:9" s="129" customFormat="1" ht="22.5">
      <c r="A141" s="136" t="s">
        <v>1864</v>
      </c>
      <c r="B141" s="136" t="s">
        <v>1865</v>
      </c>
      <c r="C141" s="148">
        <v>16</v>
      </c>
      <c r="D141" s="138" t="s">
        <v>56</v>
      </c>
      <c r="E141" s="137">
        <v>97.77</v>
      </c>
      <c r="F141" s="137">
        <v>1564.32</v>
      </c>
      <c r="G141" s="149">
        <f t="shared" si="6"/>
        <v>4.3030348253935574E-4</v>
      </c>
      <c r="H141" s="150">
        <f t="shared" si="8"/>
        <v>0.97808886260653494</v>
      </c>
      <c r="I141" s="139" t="str">
        <f t="shared" si="7"/>
        <v>CLASSE C</v>
      </c>
    </row>
    <row r="142" spans="1:9" s="129" customFormat="1" ht="11.25">
      <c r="A142" s="136" t="s">
        <v>1657</v>
      </c>
      <c r="B142" s="136" t="s">
        <v>1658</v>
      </c>
      <c r="C142" s="148">
        <v>2</v>
      </c>
      <c r="D142" s="138" t="s">
        <v>56</v>
      </c>
      <c r="E142" s="137">
        <v>758.72</v>
      </c>
      <c r="F142" s="137">
        <v>1517.44</v>
      </c>
      <c r="G142" s="149">
        <f t="shared" si="6"/>
        <v>4.1740802172478779E-4</v>
      </c>
      <c r="H142" s="150">
        <f t="shared" si="8"/>
        <v>0.97850627062825968</v>
      </c>
      <c r="I142" s="139" t="str">
        <f t="shared" si="7"/>
        <v>CLASSE C</v>
      </c>
    </row>
    <row r="143" spans="1:9" s="129" customFormat="1" ht="11.25">
      <c r="A143" s="136" t="s">
        <v>988</v>
      </c>
      <c r="B143" s="136" t="s">
        <v>989</v>
      </c>
      <c r="C143" s="148">
        <v>16.224</v>
      </c>
      <c r="D143" s="138" t="s">
        <v>56</v>
      </c>
      <c r="E143" s="137">
        <v>93.24</v>
      </c>
      <c r="F143" s="137">
        <v>1512.73</v>
      </c>
      <c r="G143" s="149">
        <f t="shared" si="6"/>
        <v>4.1611242401922859E-4</v>
      </c>
      <c r="H143" s="150">
        <f t="shared" si="8"/>
        <v>0.97892238305227885</v>
      </c>
      <c r="I143" s="139" t="str">
        <f t="shared" si="7"/>
        <v>CLASSE C</v>
      </c>
    </row>
    <row r="144" spans="1:9" s="129" customFormat="1" ht="22.5">
      <c r="A144" s="136" t="s">
        <v>2011</v>
      </c>
      <c r="B144" s="136" t="s">
        <v>2012</v>
      </c>
      <c r="C144" s="148">
        <v>2</v>
      </c>
      <c r="D144" s="138" t="s">
        <v>56</v>
      </c>
      <c r="E144" s="137">
        <v>756.08</v>
      </c>
      <c r="F144" s="137">
        <v>1512.16</v>
      </c>
      <c r="G144" s="149">
        <f t="shared" si="6"/>
        <v>4.1595563194021188E-4</v>
      </c>
      <c r="H144" s="150">
        <f t="shared" si="8"/>
        <v>0.97933833868421905</v>
      </c>
      <c r="I144" s="139" t="str">
        <f t="shared" si="7"/>
        <v>CLASSE C</v>
      </c>
    </row>
    <row r="145" spans="1:9" s="129" customFormat="1" ht="22.5">
      <c r="A145" s="136" t="s">
        <v>1370</v>
      </c>
      <c r="B145" s="136" t="s">
        <v>1371</v>
      </c>
      <c r="C145" s="148">
        <v>155.68436800000001</v>
      </c>
      <c r="D145" s="138" t="s">
        <v>117</v>
      </c>
      <c r="E145" s="137">
        <v>9.67</v>
      </c>
      <c r="F145" s="137">
        <v>1505.47</v>
      </c>
      <c r="G145" s="149">
        <f t="shared" si="6"/>
        <v>4.1411538806543672E-4</v>
      </c>
      <c r="H145" s="150">
        <f t="shared" si="8"/>
        <v>0.97975245407228451</v>
      </c>
      <c r="I145" s="139" t="str">
        <f t="shared" si="7"/>
        <v>CLASSE C</v>
      </c>
    </row>
    <row r="146" spans="1:9" s="129" customFormat="1" ht="11.25">
      <c r="A146" s="136" t="s">
        <v>1101</v>
      </c>
      <c r="B146" s="136" t="s">
        <v>1102</v>
      </c>
      <c r="C146" s="148">
        <v>2184</v>
      </c>
      <c r="D146" s="138" t="s">
        <v>56</v>
      </c>
      <c r="E146" s="137">
        <v>0.67900000000000005</v>
      </c>
      <c r="F146" s="137">
        <v>1482.94</v>
      </c>
      <c r="G146" s="149">
        <f t="shared" si="6"/>
        <v>4.0791797483693377E-4</v>
      </c>
      <c r="H146" s="150">
        <f t="shared" si="8"/>
        <v>0.98016037204712148</v>
      </c>
      <c r="I146" s="139" t="str">
        <f t="shared" si="7"/>
        <v>CLASSE C</v>
      </c>
    </row>
    <row r="147" spans="1:9" s="129" customFormat="1" ht="11.25">
      <c r="A147" s="136" t="s">
        <v>2013</v>
      </c>
      <c r="B147" s="136" t="s">
        <v>2014</v>
      </c>
      <c r="C147" s="148">
        <v>3.5145119999999999</v>
      </c>
      <c r="D147" s="138" t="s">
        <v>56</v>
      </c>
      <c r="E147" s="137">
        <v>399.37</v>
      </c>
      <c r="F147" s="137">
        <v>1403.59</v>
      </c>
      <c r="G147" s="149">
        <f t="shared" si="6"/>
        <v>3.8609086699486957E-4</v>
      </c>
      <c r="H147" s="150">
        <f t="shared" si="8"/>
        <v>0.98054646291411629</v>
      </c>
      <c r="I147" s="139" t="str">
        <f t="shared" si="7"/>
        <v>CLASSE C</v>
      </c>
    </row>
    <row r="148" spans="1:9" s="129" customFormat="1" ht="11.25">
      <c r="A148" s="136" t="s">
        <v>982</v>
      </c>
      <c r="B148" s="136" t="s">
        <v>983</v>
      </c>
      <c r="C148" s="148">
        <v>8.7360000000000007</v>
      </c>
      <c r="D148" s="138" t="s">
        <v>56</v>
      </c>
      <c r="E148" s="137">
        <v>151.99</v>
      </c>
      <c r="F148" s="137">
        <v>1327.78</v>
      </c>
      <c r="G148" s="149">
        <f t="shared" si="6"/>
        <v>3.6523752048564604E-4</v>
      </c>
      <c r="H148" s="150">
        <f t="shared" si="8"/>
        <v>0.98091170043460196</v>
      </c>
      <c r="I148" s="139" t="str">
        <f t="shared" si="7"/>
        <v>CLASSE C</v>
      </c>
    </row>
    <row r="149" spans="1:9" s="129" customFormat="1" ht="11.25">
      <c r="A149" s="136" t="s">
        <v>2015</v>
      </c>
      <c r="B149" s="136" t="s">
        <v>2016</v>
      </c>
      <c r="C149" s="148">
        <v>90.467067</v>
      </c>
      <c r="D149" s="138" t="s">
        <v>581</v>
      </c>
      <c r="E149" s="137">
        <v>14.39</v>
      </c>
      <c r="F149" s="137">
        <v>1301.82</v>
      </c>
      <c r="G149" s="149">
        <f t="shared" si="6"/>
        <v>3.5809660404481441E-4</v>
      </c>
      <c r="H149" s="150">
        <f t="shared" si="8"/>
        <v>0.98126979703864681</v>
      </c>
      <c r="I149" s="139" t="str">
        <f t="shared" si="7"/>
        <v>CLASSE C</v>
      </c>
    </row>
    <row r="150" spans="1:9" s="129" customFormat="1" ht="11.25">
      <c r="A150" s="136" t="s">
        <v>1676</v>
      </c>
      <c r="B150" s="136" t="s">
        <v>1677</v>
      </c>
      <c r="C150" s="148">
        <v>80</v>
      </c>
      <c r="D150" s="138" t="s">
        <v>86</v>
      </c>
      <c r="E150" s="137">
        <v>15.97</v>
      </c>
      <c r="F150" s="137">
        <v>1277.5999999999999</v>
      </c>
      <c r="G150" s="149">
        <f t="shared" si="6"/>
        <v>3.5143431605571808E-4</v>
      </c>
      <c r="H150" s="150">
        <f t="shared" si="8"/>
        <v>0.98162123135470247</v>
      </c>
      <c r="I150" s="139" t="str">
        <f t="shared" si="7"/>
        <v>CLASSE C</v>
      </c>
    </row>
    <row r="151" spans="1:9" s="129" customFormat="1" ht="11.25">
      <c r="A151" s="136" t="s">
        <v>2017</v>
      </c>
      <c r="B151" s="136" t="s">
        <v>2018</v>
      </c>
      <c r="C151" s="148">
        <v>27.098291</v>
      </c>
      <c r="D151" s="138" t="s">
        <v>56</v>
      </c>
      <c r="E151" s="137">
        <v>46.43</v>
      </c>
      <c r="F151" s="137">
        <v>1258.17</v>
      </c>
      <c r="G151" s="149">
        <f t="shared" si="6"/>
        <v>3.4608963167800786E-4</v>
      </c>
      <c r="H151" s="150">
        <f t="shared" si="8"/>
        <v>0.98196732098638051</v>
      </c>
      <c r="I151" s="139" t="str">
        <f t="shared" si="7"/>
        <v>CLASSE C</v>
      </c>
    </row>
    <row r="152" spans="1:9" s="129" customFormat="1" ht="11.25">
      <c r="A152" s="136" t="s">
        <v>1252</v>
      </c>
      <c r="B152" s="136" t="s">
        <v>1253</v>
      </c>
      <c r="C152" s="148">
        <v>294</v>
      </c>
      <c r="D152" s="138" t="s">
        <v>86</v>
      </c>
      <c r="E152" s="137">
        <v>4.04</v>
      </c>
      <c r="F152" s="137">
        <v>1187.76</v>
      </c>
      <c r="G152" s="149">
        <f t="shared" si="6"/>
        <v>3.2672168381210062E-4</v>
      </c>
      <c r="H152" s="150">
        <f t="shared" si="8"/>
        <v>0.9822940426701926</v>
      </c>
      <c r="I152" s="139" t="str">
        <f t="shared" si="7"/>
        <v>CLASSE C</v>
      </c>
    </row>
    <row r="153" spans="1:9" s="129" customFormat="1" ht="22.5">
      <c r="A153" s="136" t="s">
        <v>1766</v>
      </c>
      <c r="B153" s="136" t="s">
        <v>1767</v>
      </c>
      <c r="C153" s="148">
        <v>12</v>
      </c>
      <c r="D153" s="138" t="s">
        <v>56</v>
      </c>
      <c r="E153" s="137">
        <v>98.79</v>
      </c>
      <c r="F153" s="137">
        <v>1185.48</v>
      </c>
      <c r="G153" s="149">
        <f t="shared" si="6"/>
        <v>3.2609451549603374E-4</v>
      </c>
      <c r="H153" s="150">
        <f t="shared" si="8"/>
        <v>0.98262013718568864</v>
      </c>
      <c r="I153" s="139" t="str">
        <f t="shared" si="7"/>
        <v>CLASSE C</v>
      </c>
    </row>
    <row r="154" spans="1:9" s="129" customFormat="1" ht="11.25">
      <c r="A154" s="136" t="s">
        <v>1708</v>
      </c>
      <c r="B154" s="136" t="s">
        <v>1709</v>
      </c>
      <c r="C154" s="148">
        <v>58369.906442</v>
      </c>
      <c r="D154" s="138" t="s">
        <v>581</v>
      </c>
      <c r="E154" s="137">
        <v>0.02</v>
      </c>
      <c r="F154" s="137">
        <v>1167.4000000000001</v>
      </c>
      <c r="G154" s="149">
        <f t="shared" si="6"/>
        <v>3.2112118077915256E-4</v>
      </c>
      <c r="H154" s="150">
        <f t="shared" si="8"/>
        <v>0.98294125836646784</v>
      </c>
      <c r="I154" s="139" t="str">
        <f t="shared" si="7"/>
        <v>CLASSE C</v>
      </c>
    </row>
    <row r="155" spans="1:9" s="129" customFormat="1" ht="11.25">
      <c r="A155" s="136" t="s">
        <v>895</v>
      </c>
      <c r="B155" s="136" t="s">
        <v>198</v>
      </c>
      <c r="C155" s="148">
        <v>96</v>
      </c>
      <c r="D155" s="138" t="s">
        <v>56</v>
      </c>
      <c r="E155" s="137">
        <v>12</v>
      </c>
      <c r="F155" s="137">
        <v>1152</v>
      </c>
      <c r="G155" s="149">
        <f t="shared" si="6"/>
        <v>3.168850439074728E-4</v>
      </c>
      <c r="H155" s="150">
        <f t="shared" si="8"/>
        <v>0.98325814341037532</v>
      </c>
      <c r="I155" s="139" t="str">
        <f t="shared" si="7"/>
        <v>CLASSE C</v>
      </c>
    </row>
    <row r="156" spans="1:9" s="129" customFormat="1" ht="11.25">
      <c r="A156" s="136" t="s">
        <v>1732</v>
      </c>
      <c r="B156" s="136" t="s">
        <v>1733</v>
      </c>
      <c r="C156" s="148">
        <v>1306.79</v>
      </c>
      <c r="D156" s="138" t="s">
        <v>86</v>
      </c>
      <c r="E156" s="137">
        <v>0.87</v>
      </c>
      <c r="F156" s="137">
        <v>1136.9100000000001</v>
      </c>
      <c r="G156" s="149">
        <f t="shared" si="6"/>
        <v>3.1273417992087231E-4</v>
      </c>
      <c r="H156" s="150">
        <f t="shared" si="8"/>
        <v>0.98357087759029616</v>
      </c>
      <c r="I156" s="139" t="str">
        <f t="shared" si="7"/>
        <v>CLASSE C</v>
      </c>
    </row>
    <row r="157" spans="1:9" s="129" customFormat="1" ht="11.25">
      <c r="A157" s="136" t="s">
        <v>1682</v>
      </c>
      <c r="B157" s="136" t="s">
        <v>1683</v>
      </c>
      <c r="C157" s="148">
        <v>16</v>
      </c>
      <c r="D157" s="138" t="s">
        <v>545</v>
      </c>
      <c r="E157" s="137">
        <v>69.239999999999995</v>
      </c>
      <c r="F157" s="137">
        <v>1107.8399999999999</v>
      </c>
      <c r="G157" s="149">
        <f t="shared" si="6"/>
        <v>3.0473778389101966E-4</v>
      </c>
      <c r="H157" s="150">
        <f t="shared" si="8"/>
        <v>0.98387561537418722</v>
      </c>
      <c r="I157" s="139" t="str">
        <f t="shared" si="7"/>
        <v>CLASSE C</v>
      </c>
    </row>
    <row r="158" spans="1:9" ht="22.5">
      <c r="A158" s="136" t="s">
        <v>846</v>
      </c>
      <c r="B158" s="136" t="s">
        <v>847</v>
      </c>
      <c r="C158" s="148">
        <v>7759.6912830000001</v>
      </c>
      <c r="D158" s="138" t="s">
        <v>56</v>
      </c>
      <c r="E158" s="137">
        <v>0.14000000000000001</v>
      </c>
      <c r="F158" s="137">
        <v>1086.3599999999999</v>
      </c>
      <c r="G158" s="149">
        <f t="shared" si="6"/>
        <v>2.9882919817649488E-4</v>
      </c>
      <c r="H158" s="150">
        <f t="shared" si="8"/>
        <v>0.98417444457236369</v>
      </c>
      <c r="I158" s="139" t="str">
        <f t="shared" si="7"/>
        <v>CLASSE C</v>
      </c>
    </row>
    <row r="159" spans="1:9">
      <c r="A159" s="136" t="s">
        <v>2019</v>
      </c>
      <c r="B159" s="136" t="s">
        <v>2020</v>
      </c>
      <c r="C159" s="148">
        <v>2.893313</v>
      </c>
      <c r="D159" s="138" t="s">
        <v>56</v>
      </c>
      <c r="E159" s="137">
        <v>297.62</v>
      </c>
      <c r="F159" s="137">
        <v>861.11</v>
      </c>
      <c r="G159" s="149">
        <f t="shared" si="6"/>
        <v>2.3686881958260756E-4</v>
      </c>
      <c r="H159" s="150">
        <f t="shared" si="8"/>
        <v>0.98441131339194632</v>
      </c>
      <c r="I159" s="139" t="str">
        <f t="shared" si="7"/>
        <v>CLASSE C</v>
      </c>
    </row>
    <row r="160" spans="1:9">
      <c r="A160" s="136" t="s">
        <v>2021</v>
      </c>
      <c r="B160" s="136" t="s">
        <v>2022</v>
      </c>
      <c r="C160" s="148">
        <v>145.73327699999999</v>
      </c>
      <c r="D160" s="138" t="s">
        <v>56</v>
      </c>
      <c r="E160" s="137">
        <v>7.01</v>
      </c>
      <c r="F160" s="137">
        <v>1021.59</v>
      </c>
      <c r="G160" s="149">
        <f t="shared" si="6"/>
        <v>2.8101266667138468E-4</v>
      </c>
      <c r="H160" s="150">
        <f t="shared" si="8"/>
        <v>0.98469232605861767</v>
      </c>
      <c r="I160" s="139" t="str">
        <f t="shared" si="7"/>
        <v>CLASSE C</v>
      </c>
    </row>
    <row r="161" spans="1:9">
      <c r="A161" s="136" t="s">
        <v>2023</v>
      </c>
      <c r="B161" s="136" t="s">
        <v>2024</v>
      </c>
      <c r="C161" s="148">
        <v>16</v>
      </c>
      <c r="D161" s="138" t="s">
        <v>581</v>
      </c>
      <c r="E161" s="137">
        <v>64.81</v>
      </c>
      <c r="F161" s="137">
        <v>1036.96</v>
      </c>
      <c r="G161" s="149">
        <f t="shared" si="6"/>
        <v>2.8524055132837935E-4</v>
      </c>
      <c r="H161" s="150">
        <f t="shared" si="8"/>
        <v>0.98497756660994606</v>
      </c>
      <c r="I161" s="139" t="str">
        <f t="shared" si="7"/>
        <v>CLASSE C</v>
      </c>
    </row>
    <row r="162" spans="1:9" ht="33.75">
      <c r="A162" s="136" t="s">
        <v>1191</v>
      </c>
      <c r="B162" s="136" t="s">
        <v>1192</v>
      </c>
      <c r="C162" s="148">
        <v>12</v>
      </c>
      <c r="D162" s="138" t="s">
        <v>56</v>
      </c>
      <c r="E162" s="137">
        <v>85.09</v>
      </c>
      <c r="F162" s="137">
        <v>1021.08</v>
      </c>
      <c r="G162" s="149">
        <f t="shared" si="6"/>
        <v>2.8087237902173814E-4</v>
      </c>
      <c r="H162" s="150">
        <f t="shared" si="8"/>
        <v>0.98525843898896781</v>
      </c>
      <c r="I162" s="139" t="str">
        <f t="shared" si="7"/>
        <v>CLASSE C</v>
      </c>
    </row>
    <row r="163" spans="1:9">
      <c r="A163" s="136" t="s">
        <v>1807</v>
      </c>
      <c r="B163" s="136" t="s">
        <v>1808</v>
      </c>
      <c r="C163" s="148">
        <v>1</v>
      </c>
      <c r="D163" s="138" t="s">
        <v>56</v>
      </c>
      <c r="E163" s="137">
        <v>1012.67</v>
      </c>
      <c r="F163" s="137">
        <v>1012.67</v>
      </c>
      <c r="G163" s="149">
        <f t="shared" si="6"/>
        <v>2.7855900817168441E-4</v>
      </c>
      <c r="H163" s="150">
        <f t="shared" si="8"/>
        <v>0.98553699799713945</v>
      </c>
      <c r="I163" s="139" t="str">
        <f t="shared" si="7"/>
        <v>CLASSE C</v>
      </c>
    </row>
    <row r="164" spans="1:9">
      <c r="A164" s="136" t="s">
        <v>1032</v>
      </c>
      <c r="B164" s="136" t="s">
        <v>1034</v>
      </c>
      <c r="C164" s="148">
        <v>199.92</v>
      </c>
      <c r="D164" s="138" t="s">
        <v>1033</v>
      </c>
      <c r="E164" s="137">
        <v>5.0999999999999996</v>
      </c>
      <c r="F164" s="137">
        <v>1019.59</v>
      </c>
      <c r="G164" s="149">
        <f t="shared" si="6"/>
        <v>2.8046251902571199E-4</v>
      </c>
      <c r="H164" s="150">
        <f t="shared" si="8"/>
        <v>0.98581746051616514</v>
      </c>
      <c r="I164" s="139" t="str">
        <f t="shared" si="7"/>
        <v>CLASSE C</v>
      </c>
    </row>
    <row r="165" spans="1:9">
      <c r="A165" s="136" t="s">
        <v>1441</v>
      </c>
      <c r="B165" s="136" t="s">
        <v>1442</v>
      </c>
      <c r="C165" s="148">
        <v>4</v>
      </c>
      <c r="D165" s="138" t="s">
        <v>117</v>
      </c>
      <c r="E165" s="137">
        <v>237.5</v>
      </c>
      <c r="F165" s="137">
        <v>950</v>
      </c>
      <c r="G165" s="149">
        <f t="shared" si="6"/>
        <v>2.613201316945305E-4</v>
      </c>
      <c r="H165" s="150">
        <f t="shared" si="8"/>
        <v>0.9860787806478597</v>
      </c>
      <c r="I165" s="139" t="str">
        <f t="shared" si="7"/>
        <v>CLASSE C</v>
      </c>
    </row>
    <row r="166" spans="1:9" ht="22.5">
      <c r="A166" s="136" t="s">
        <v>746</v>
      </c>
      <c r="B166" s="136" t="s">
        <v>747</v>
      </c>
      <c r="C166" s="148">
        <v>97.120013</v>
      </c>
      <c r="D166" s="138" t="s">
        <v>157</v>
      </c>
      <c r="E166" s="137">
        <v>9.7100000000000009</v>
      </c>
      <c r="F166" s="137">
        <v>943.04</v>
      </c>
      <c r="G166" s="149">
        <f t="shared" si="6"/>
        <v>2.5940561788758955E-4</v>
      </c>
      <c r="H166" s="150">
        <f t="shared" si="8"/>
        <v>0.98633818626574732</v>
      </c>
      <c r="I166" s="139" t="str">
        <f t="shared" si="7"/>
        <v>CLASSE C</v>
      </c>
    </row>
    <row r="167" spans="1:9">
      <c r="A167" s="136" t="s">
        <v>2025</v>
      </c>
      <c r="B167" s="136" t="s">
        <v>2026</v>
      </c>
      <c r="C167" s="148">
        <v>118.582418</v>
      </c>
      <c r="D167" s="138" t="s">
        <v>581</v>
      </c>
      <c r="E167" s="137">
        <v>7.93</v>
      </c>
      <c r="F167" s="137">
        <v>940.36</v>
      </c>
      <c r="G167" s="149">
        <f t="shared" si="6"/>
        <v>2.5866842004238812E-4</v>
      </c>
      <c r="H167" s="150">
        <f t="shared" si="8"/>
        <v>0.98659685468578973</v>
      </c>
      <c r="I167" s="139" t="str">
        <f t="shared" si="7"/>
        <v>CLASSE C</v>
      </c>
    </row>
    <row r="168" spans="1:9">
      <c r="A168" s="136" t="s">
        <v>2027</v>
      </c>
      <c r="B168" s="136" t="s">
        <v>2028</v>
      </c>
      <c r="C168" s="148">
        <v>48.321599999999997</v>
      </c>
      <c r="D168" s="138" t="s">
        <v>581</v>
      </c>
      <c r="E168" s="137">
        <v>19.399999999999999</v>
      </c>
      <c r="F168" s="137">
        <v>937.44</v>
      </c>
      <c r="G168" s="149">
        <f t="shared" si="6"/>
        <v>2.5786520447970598E-4</v>
      </c>
      <c r="H168" s="150">
        <f t="shared" si="8"/>
        <v>0.98685471989026941</v>
      </c>
      <c r="I168" s="139" t="str">
        <f t="shared" si="7"/>
        <v>CLASSE C</v>
      </c>
    </row>
    <row r="169" spans="1:9">
      <c r="A169" s="136" t="s">
        <v>1693</v>
      </c>
      <c r="B169" s="136" t="s">
        <v>1694</v>
      </c>
      <c r="C169" s="148">
        <v>8</v>
      </c>
      <c r="D169" s="138" t="s">
        <v>545</v>
      </c>
      <c r="E169" s="137">
        <v>115.6</v>
      </c>
      <c r="F169" s="137">
        <v>924.8</v>
      </c>
      <c r="G169" s="149">
        <f t="shared" si="6"/>
        <v>2.5438827135905456E-4</v>
      </c>
      <c r="H169" s="150">
        <f t="shared" si="8"/>
        <v>0.98710910816162845</v>
      </c>
      <c r="I169" s="139" t="str">
        <f t="shared" si="7"/>
        <v>CLASSE C</v>
      </c>
    </row>
    <row r="170" spans="1:9" ht="22.5">
      <c r="A170" s="136" t="s">
        <v>993</v>
      </c>
      <c r="B170" s="136" t="s">
        <v>994</v>
      </c>
      <c r="C170" s="148">
        <v>32.573399999999999</v>
      </c>
      <c r="D170" s="138" t="s">
        <v>86</v>
      </c>
      <c r="E170" s="137">
        <v>26.75</v>
      </c>
      <c r="F170" s="137">
        <v>871.34</v>
      </c>
      <c r="G170" s="149">
        <f t="shared" si="6"/>
        <v>2.3968282479022341E-4</v>
      </c>
      <c r="H170" s="150">
        <f t="shared" si="8"/>
        <v>0.9873487909864187</v>
      </c>
      <c r="I170" s="139" t="str">
        <f t="shared" si="7"/>
        <v>CLASSE C</v>
      </c>
    </row>
    <row r="171" spans="1:9">
      <c r="A171" s="136" t="s">
        <v>1198</v>
      </c>
      <c r="B171" s="136" t="s">
        <v>1199</v>
      </c>
      <c r="C171" s="148">
        <v>75</v>
      </c>
      <c r="D171" s="138" t="s">
        <v>56</v>
      </c>
      <c r="E171" s="137">
        <v>11.15</v>
      </c>
      <c r="F171" s="137">
        <v>836.25</v>
      </c>
      <c r="G171" s="149">
        <f t="shared" si="6"/>
        <v>2.3003048434689594E-4</v>
      </c>
      <c r="H171" s="150">
        <f t="shared" si="8"/>
        <v>0.98757882147076559</v>
      </c>
      <c r="I171" s="139" t="str">
        <f t="shared" si="7"/>
        <v>CLASSE C</v>
      </c>
    </row>
    <row r="172" spans="1:9">
      <c r="A172" s="136" t="s">
        <v>1249</v>
      </c>
      <c r="B172" s="136" t="s">
        <v>1250</v>
      </c>
      <c r="C172" s="148">
        <v>314.27040899999997</v>
      </c>
      <c r="D172" s="138" t="s">
        <v>86</v>
      </c>
      <c r="E172" s="137">
        <v>2.66</v>
      </c>
      <c r="F172" s="137">
        <v>835.96</v>
      </c>
      <c r="G172" s="149">
        <f t="shared" si="6"/>
        <v>2.2995071293827342E-4</v>
      </c>
      <c r="H172" s="150">
        <f t="shared" si="8"/>
        <v>0.98780877218370389</v>
      </c>
      <c r="I172" s="139" t="str">
        <f t="shared" si="7"/>
        <v>CLASSE C</v>
      </c>
    </row>
    <row r="173" spans="1:9">
      <c r="A173" s="136" t="s">
        <v>1836</v>
      </c>
      <c r="B173" s="136" t="s">
        <v>1837</v>
      </c>
      <c r="C173" s="148">
        <v>515.5335</v>
      </c>
      <c r="D173" s="138" t="s">
        <v>56</v>
      </c>
      <c r="E173" s="137">
        <v>1.58</v>
      </c>
      <c r="F173" s="137">
        <v>814.54</v>
      </c>
      <c r="G173" s="149">
        <f t="shared" si="6"/>
        <v>2.2405863165311882E-4</v>
      </c>
      <c r="H173" s="150">
        <f t="shared" si="8"/>
        <v>0.98803283081535698</v>
      </c>
      <c r="I173" s="139" t="str">
        <f t="shared" si="7"/>
        <v>CLASSE C</v>
      </c>
    </row>
    <row r="174" spans="1:9">
      <c r="A174" s="136" t="s">
        <v>904</v>
      </c>
      <c r="B174" s="136" t="s">
        <v>906</v>
      </c>
      <c r="C174" s="148">
        <v>2.0498980000000002</v>
      </c>
      <c r="D174" s="138" t="s">
        <v>905</v>
      </c>
      <c r="E174" s="137">
        <v>375</v>
      </c>
      <c r="F174" s="137">
        <v>768.71</v>
      </c>
      <c r="G174" s="149">
        <f t="shared" si="6"/>
        <v>2.1145199835252902E-4</v>
      </c>
      <c r="H174" s="150">
        <f t="shared" si="8"/>
        <v>0.98824428281370946</v>
      </c>
      <c r="I174" s="139" t="str">
        <f t="shared" si="7"/>
        <v>CLASSE C</v>
      </c>
    </row>
    <row r="175" spans="1:9">
      <c r="A175" s="136" t="s">
        <v>1741</v>
      </c>
      <c r="B175" s="136" t="s">
        <v>1742</v>
      </c>
      <c r="C175" s="148">
        <v>98.01</v>
      </c>
      <c r="D175" s="138" t="s">
        <v>86</v>
      </c>
      <c r="E175" s="137">
        <v>7.5</v>
      </c>
      <c r="F175" s="137">
        <v>735.08</v>
      </c>
      <c r="G175" s="149">
        <f t="shared" si="6"/>
        <v>2.0220126569054264E-4</v>
      </c>
      <c r="H175" s="150">
        <f t="shared" si="8"/>
        <v>0.98844648407940006</v>
      </c>
      <c r="I175" s="139" t="str">
        <f t="shared" si="7"/>
        <v>CLASSE C</v>
      </c>
    </row>
    <row r="176" spans="1:9" ht="22.5">
      <c r="A176" s="136" t="s">
        <v>2029</v>
      </c>
      <c r="B176" s="136" t="s">
        <v>2030</v>
      </c>
      <c r="C176" s="148">
        <v>3</v>
      </c>
      <c r="D176" s="138" t="s">
        <v>56</v>
      </c>
      <c r="E176" s="137">
        <v>242.69</v>
      </c>
      <c r="F176" s="137">
        <v>728.07</v>
      </c>
      <c r="G176" s="149">
        <f t="shared" si="6"/>
        <v>2.0027299819245985E-4</v>
      </c>
      <c r="H176" s="150">
        <f t="shared" si="8"/>
        <v>0.98864675707759253</v>
      </c>
      <c r="I176" s="139" t="str">
        <f t="shared" si="7"/>
        <v>CLASSE C</v>
      </c>
    </row>
    <row r="177" spans="1:9" ht="22.5">
      <c r="A177" s="136" t="s">
        <v>2031</v>
      </c>
      <c r="B177" s="136" t="s">
        <v>2032</v>
      </c>
      <c r="C177" s="148">
        <v>3.9997440000000002</v>
      </c>
      <c r="D177" s="138" t="s">
        <v>56</v>
      </c>
      <c r="E177" s="137">
        <v>182</v>
      </c>
      <c r="F177" s="137">
        <v>727.95</v>
      </c>
      <c r="G177" s="149">
        <f t="shared" si="6"/>
        <v>2.0023998933371947E-4</v>
      </c>
      <c r="H177" s="150">
        <f t="shared" si="8"/>
        <v>0.98884699706692625</v>
      </c>
      <c r="I177" s="139" t="str">
        <f t="shared" si="7"/>
        <v>CLASSE C</v>
      </c>
    </row>
    <row r="178" spans="1:9">
      <c r="A178" s="136" t="s">
        <v>1234</v>
      </c>
      <c r="B178" s="136" t="s">
        <v>1235</v>
      </c>
      <c r="C178" s="148">
        <v>150</v>
      </c>
      <c r="D178" s="138" t="s">
        <v>86</v>
      </c>
      <c r="E178" s="137">
        <v>4.72</v>
      </c>
      <c r="F178" s="137">
        <v>708</v>
      </c>
      <c r="G178" s="149">
        <f t="shared" si="6"/>
        <v>1.9475226656813431E-4</v>
      </c>
      <c r="H178" s="150">
        <f t="shared" si="8"/>
        <v>0.98904174933349442</v>
      </c>
      <c r="I178" s="139" t="str">
        <f t="shared" si="7"/>
        <v>CLASSE C</v>
      </c>
    </row>
    <row r="179" spans="1:9" ht="22.5">
      <c r="A179" s="136" t="s">
        <v>2033</v>
      </c>
      <c r="B179" s="136" t="s">
        <v>2034</v>
      </c>
      <c r="C179" s="148">
        <v>38.538072999999997</v>
      </c>
      <c r="D179" s="138" t="s">
        <v>86</v>
      </c>
      <c r="E179" s="137">
        <v>17.190000000000001</v>
      </c>
      <c r="F179" s="137">
        <v>662.47</v>
      </c>
      <c r="G179" s="149">
        <f t="shared" si="6"/>
        <v>1.822281554143954E-4</v>
      </c>
      <c r="H179" s="150">
        <f t="shared" si="8"/>
        <v>0.98922397748890878</v>
      </c>
      <c r="I179" s="139" t="str">
        <f t="shared" si="7"/>
        <v>CLASSE C</v>
      </c>
    </row>
    <row r="180" spans="1:9" ht="45">
      <c r="A180" s="136" t="s">
        <v>1183</v>
      </c>
      <c r="B180" s="136" t="s">
        <v>1184</v>
      </c>
      <c r="C180" s="148">
        <v>4</v>
      </c>
      <c r="D180" s="138" t="s">
        <v>56</v>
      </c>
      <c r="E180" s="137">
        <v>165.42</v>
      </c>
      <c r="F180" s="137">
        <v>661.68</v>
      </c>
      <c r="G180" s="149">
        <f t="shared" si="6"/>
        <v>1.8201084709435468E-4</v>
      </c>
      <c r="H180" s="150">
        <f t="shared" si="8"/>
        <v>0.98940598833600313</v>
      </c>
      <c r="I180" s="139" t="str">
        <f t="shared" si="7"/>
        <v>CLASSE C</v>
      </c>
    </row>
    <row r="181" spans="1:9">
      <c r="A181" s="136" t="s">
        <v>2035</v>
      </c>
      <c r="B181" s="136" t="s">
        <v>2036</v>
      </c>
      <c r="C181" s="148">
        <v>11</v>
      </c>
      <c r="D181" s="138" t="s">
        <v>56</v>
      </c>
      <c r="E181" s="137">
        <v>59.65</v>
      </c>
      <c r="F181" s="137">
        <v>656.15</v>
      </c>
      <c r="G181" s="149">
        <f t="shared" si="6"/>
        <v>1.8048968885406969E-4</v>
      </c>
      <c r="H181" s="150">
        <f t="shared" si="8"/>
        <v>0.98958647802485722</v>
      </c>
      <c r="I181" s="139" t="str">
        <f t="shared" si="7"/>
        <v>CLASSE C</v>
      </c>
    </row>
    <row r="182" spans="1:9">
      <c r="A182" s="136" t="s">
        <v>1866</v>
      </c>
      <c r="B182" s="136" t="s">
        <v>1123</v>
      </c>
      <c r="C182" s="148">
        <v>5</v>
      </c>
      <c r="D182" s="138" t="s">
        <v>56</v>
      </c>
      <c r="E182" s="137">
        <v>130.77000000000001</v>
      </c>
      <c r="F182" s="137">
        <v>653.85</v>
      </c>
      <c r="G182" s="149">
        <f t="shared" si="6"/>
        <v>1.7985701906154608E-4</v>
      </c>
      <c r="H182" s="150">
        <f t="shared" si="8"/>
        <v>0.98976633504391875</v>
      </c>
      <c r="I182" s="139" t="str">
        <f t="shared" si="7"/>
        <v>CLASSE C</v>
      </c>
    </row>
    <row r="183" spans="1:9" ht="22.5">
      <c r="A183" s="136" t="s">
        <v>1645</v>
      </c>
      <c r="B183" s="136" t="s">
        <v>1646</v>
      </c>
      <c r="C183" s="148">
        <v>200</v>
      </c>
      <c r="D183" s="138" t="s">
        <v>86</v>
      </c>
      <c r="E183" s="137">
        <v>3.22</v>
      </c>
      <c r="F183" s="137">
        <v>644</v>
      </c>
      <c r="G183" s="149">
        <f t="shared" si="6"/>
        <v>1.7714754190660805E-4</v>
      </c>
      <c r="H183" s="150">
        <f t="shared" si="8"/>
        <v>0.98994348258582532</v>
      </c>
      <c r="I183" s="139" t="str">
        <f t="shared" si="7"/>
        <v>CLASSE C</v>
      </c>
    </row>
    <row r="184" spans="1:9">
      <c r="A184" s="136" t="s">
        <v>2037</v>
      </c>
      <c r="B184" s="136" t="s">
        <v>2038</v>
      </c>
      <c r="C184" s="148">
        <v>43.238411999999997</v>
      </c>
      <c r="D184" s="138" t="s">
        <v>581</v>
      </c>
      <c r="E184" s="137">
        <v>14.78</v>
      </c>
      <c r="F184" s="137">
        <v>639.05999999999995</v>
      </c>
      <c r="G184" s="149">
        <f t="shared" si="6"/>
        <v>1.7578867722179648E-4</v>
      </c>
      <c r="H184" s="150">
        <f t="shared" si="8"/>
        <v>0.99011927126304711</v>
      </c>
      <c r="I184" s="139" t="str">
        <f t="shared" si="7"/>
        <v>CLASSE C</v>
      </c>
    </row>
    <row r="185" spans="1:9" ht="22.5">
      <c r="A185" s="136" t="s">
        <v>1272</v>
      </c>
      <c r="B185" s="136" t="s">
        <v>1273</v>
      </c>
      <c r="C185" s="148">
        <v>71.89</v>
      </c>
      <c r="D185" s="138" t="s">
        <v>86</v>
      </c>
      <c r="E185" s="137">
        <v>8.84</v>
      </c>
      <c r="F185" s="137">
        <v>635.51</v>
      </c>
      <c r="G185" s="149">
        <f t="shared" si="6"/>
        <v>1.7481216515072745E-4</v>
      </c>
      <c r="H185" s="150">
        <f t="shared" si="8"/>
        <v>0.9902940834281978</v>
      </c>
      <c r="I185" s="139" t="str">
        <f t="shared" si="7"/>
        <v>CLASSE C</v>
      </c>
    </row>
    <row r="186" spans="1:9" ht="22.5">
      <c r="A186" s="136" t="s">
        <v>986</v>
      </c>
      <c r="B186" s="136" t="s">
        <v>987</v>
      </c>
      <c r="C186" s="148">
        <v>6.24</v>
      </c>
      <c r="D186" s="138" t="s">
        <v>56</v>
      </c>
      <c r="E186" s="137">
        <v>99.54</v>
      </c>
      <c r="F186" s="137">
        <v>621.13</v>
      </c>
      <c r="G186" s="149">
        <f t="shared" si="6"/>
        <v>1.7085660357834078E-4</v>
      </c>
      <c r="H186" s="150">
        <f t="shared" si="8"/>
        <v>0.9904649400317761</v>
      </c>
      <c r="I186" s="139" t="str">
        <f t="shared" si="7"/>
        <v>CLASSE C</v>
      </c>
    </row>
    <row r="187" spans="1:9">
      <c r="A187" s="136" t="s">
        <v>2039</v>
      </c>
      <c r="B187" s="136" t="s">
        <v>2040</v>
      </c>
      <c r="C187" s="148">
        <v>68.379503999999997</v>
      </c>
      <c r="D187" s="138" t="s">
        <v>581</v>
      </c>
      <c r="E187" s="137">
        <v>8.82</v>
      </c>
      <c r="F187" s="137">
        <v>603.11</v>
      </c>
      <c r="G187" s="149">
        <f t="shared" si="6"/>
        <v>1.6589977329082979E-4</v>
      </c>
      <c r="H187" s="150">
        <f t="shared" si="8"/>
        <v>0.99063083980506694</v>
      </c>
      <c r="I187" s="139" t="str">
        <f t="shared" si="7"/>
        <v>CLASSE C</v>
      </c>
    </row>
    <row r="188" spans="1:9" ht="22.5">
      <c r="A188" s="136" t="s">
        <v>1000</v>
      </c>
      <c r="B188" s="136" t="s">
        <v>1001</v>
      </c>
      <c r="C188" s="148">
        <v>13.359500000000001</v>
      </c>
      <c r="D188" s="138" t="s">
        <v>117</v>
      </c>
      <c r="E188" s="137">
        <v>44.1</v>
      </c>
      <c r="F188" s="137">
        <v>589.15</v>
      </c>
      <c r="G188" s="149">
        <f t="shared" si="6"/>
        <v>1.6205974272403436E-4</v>
      </c>
      <c r="H188" s="150">
        <f t="shared" si="8"/>
        <v>0.99079289954779093</v>
      </c>
      <c r="I188" s="139" t="str">
        <f t="shared" si="7"/>
        <v>CLASSE C</v>
      </c>
    </row>
    <row r="189" spans="1:9" ht="22.5">
      <c r="A189" s="136" t="s">
        <v>1349</v>
      </c>
      <c r="B189" s="136" t="s">
        <v>1350</v>
      </c>
      <c r="C189" s="148">
        <v>38.08</v>
      </c>
      <c r="D189" s="138" t="s">
        <v>820</v>
      </c>
      <c r="E189" s="137">
        <v>15</v>
      </c>
      <c r="F189" s="137">
        <v>571.20000000000005</v>
      </c>
      <c r="G189" s="149">
        <f t="shared" si="6"/>
        <v>1.5712216760412195E-4</v>
      </c>
      <c r="H189" s="150">
        <f t="shared" si="8"/>
        <v>0.99095002171539504</v>
      </c>
      <c r="I189" s="139" t="str">
        <f t="shared" si="7"/>
        <v>CLASSE C</v>
      </c>
    </row>
    <row r="190" spans="1:9" ht="22.5">
      <c r="A190" s="136" t="s">
        <v>1643</v>
      </c>
      <c r="B190" s="136" t="s">
        <v>1644</v>
      </c>
      <c r="C190" s="148">
        <v>200</v>
      </c>
      <c r="D190" s="138" t="s">
        <v>86</v>
      </c>
      <c r="E190" s="137">
        <v>2.83</v>
      </c>
      <c r="F190" s="137">
        <v>566</v>
      </c>
      <c r="G190" s="149">
        <f t="shared" si="6"/>
        <v>1.5569178372537291E-4</v>
      </c>
      <c r="H190" s="150">
        <f t="shared" si="8"/>
        <v>0.99110571349912036</v>
      </c>
      <c r="I190" s="139" t="str">
        <f t="shared" si="7"/>
        <v>CLASSE C</v>
      </c>
    </row>
    <row r="191" spans="1:9">
      <c r="A191" s="136" t="s">
        <v>808</v>
      </c>
      <c r="B191" s="136" t="s">
        <v>809</v>
      </c>
      <c r="C191" s="148">
        <v>8.9608450000000008</v>
      </c>
      <c r="D191" s="138" t="s">
        <v>99</v>
      </c>
      <c r="E191" s="137">
        <v>62.48</v>
      </c>
      <c r="F191" s="137">
        <v>559.87</v>
      </c>
      <c r="G191" s="149">
        <f t="shared" si="6"/>
        <v>1.5400558119138611E-4</v>
      </c>
      <c r="H191" s="150">
        <f t="shared" si="8"/>
        <v>0.99125971908031174</v>
      </c>
      <c r="I191" s="139" t="str">
        <f t="shared" si="7"/>
        <v>CLASSE C</v>
      </c>
    </row>
    <row r="192" spans="1:9">
      <c r="A192" s="136" t="s">
        <v>2041</v>
      </c>
      <c r="B192" s="136" t="s">
        <v>2042</v>
      </c>
      <c r="C192" s="148">
        <v>80.687123999999997</v>
      </c>
      <c r="D192" s="138" t="s">
        <v>56</v>
      </c>
      <c r="E192" s="137">
        <v>9.5299999999999994</v>
      </c>
      <c r="F192" s="137">
        <v>768.95</v>
      </c>
      <c r="G192" s="149">
        <f t="shared" si="6"/>
        <v>2.1151801607000975E-4</v>
      </c>
      <c r="H192" s="150">
        <f t="shared" si="8"/>
        <v>0.99147123709638174</v>
      </c>
      <c r="I192" s="139" t="str">
        <f t="shared" si="7"/>
        <v>CLASSE C</v>
      </c>
    </row>
    <row r="193" spans="1:9">
      <c r="A193" s="136" t="s">
        <v>2043</v>
      </c>
      <c r="B193" s="136" t="s">
        <v>2044</v>
      </c>
      <c r="C193" s="148">
        <v>43.572564</v>
      </c>
      <c r="D193" s="138" t="s">
        <v>581</v>
      </c>
      <c r="E193" s="137">
        <v>12.21</v>
      </c>
      <c r="F193" s="137">
        <v>532.02</v>
      </c>
      <c r="G193" s="149">
        <f t="shared" si="6"/>
        <v>1.463447752253938E-4</v>
      </c>
      <c r="H193" s="150">
        <f t="shared" si="8"/>
        <v>0.99161758187160709</v>
      </c>
      <c r="I193" s="139" t="str">
        <f t="shared" si="7"/>
        <v>CLASSE C</v>
      </c>
    </row>
    <row r="194" spans="1:9">
      <c r="A194" s="136" t="s">
        <v>959</v>
      </c>
      <c r="B194" s="136" t="s">
        <v>960</v>
      </c>
      <c r="C194" s="148">
        <v>77.011200000000002</v>
      </c>
      <c r="D194" s="138" t="s">
        <v>157</v>
      </c>
      <c r="E194" s="137">
        <v>6.76</v>
      </c>
      <c r="F194" s="137">
        <v>520.6</v>
      </c>
      <c r="G194" s="149">
        <f t="shared" si="6"/>
        <v>1.4320343216860272E-4</v>
      </c>
      <c r="H194" s="150">
        <f t="shared" si="8"/>
        <v>0.99176078530377565</v>
      </c>
      <c r="I194" s="139" t="str">
        <f t="shared" si="7"/>
        <v>CLASSE C</v>
      </c>
    </row>
    <row r="195" spans="1:9">
      <c r="A195" s="136" t="s">
        <v>1202</v>
      </c>
      <c r="B195" s="136" t="s">
        <v>1203</v>
      </c>
      <c r="C195" s="148">
        <v>75</v>
      </c>
      <c r="D195" s="138" t="s">
        <v>56</v>
      </c>
      <c r="E195" s="137">
        <v>6.76</v>
      </c>
      <c r="F195" s="137">
        <v>507</v>
      </c>
      <c r="G195" s="149">
        <f t="shared" si="6"/>
        <v>1.3946242817802841E-4</v>
      </c>
      <c r="H195" s="150">
        <f t="shared" si="8"/>
        <v>0.99190024773195373</v>
      </c>
      <c r="I195" s="139" t="str">
        <f t="shared" si="7"/>
        <v>CLASSE C</v>
      </c>
    </row>
    <row r="196" spans="1:9" ht="22.5">
      <c r="A196" s="136" t="s">
        <v>2045</v>
      </c>
      <c r="B196" s="136" t="s">
        <v>2046</v>
      </c>
      <c r="C196" s="148">
        <v>59.4</v>
      </c>
      <c r="D196" s="138" t="s">
        <v>86</v>
      </c>
      <c r="E196" s="137">
        <v>8.4700000000000006</v>
      </c>
      <c r="F196" s="137">
        <v>503.12</v>
      </c>
      <c r="G196" s="149">
        <f t="shared" si="6"/>
        <v>1.3839514174542337E-4</v>
      </c>
      <c r="H196" s="150">
        <f t="shared" si="8"/>
        <v>0.99203864287369914</v>
      </c>
      <c r="I196" s="139" t="str">
        <f t="shared" si="7"/>
        <v>CLASSE C</v>
      </c>
    </row>
    <row r="197" spans="1:9" ht="33.75">
      <c r="A197" s="136" t="s">
        <v>2047</v>
      </c>
      <c r="B197" s="136" t="s">
        <v>2048</v>
      </c>
      <c r="C197" s="148">
        <v>2.0170000000000001E-3</v>
      </c>
      <c r="D197" s="138" t="s">
        <v>56</v>
      </c>
      <c r="E197" s="137">
        <v>243597.54</v>
      </c>
      <c r="F197" s="137">
        <v>491.29</v>
      </c>
      <c r="G197" s="149">
        <f t="shared" si="6"/>
        <v>1.3514101842126936E-4</v>
      </c>
      <c r="H197" s="150">
        <f t="shared" si="8"/>
        <v>0.99217378389212041</v>
      </c>
      <c r="I197" s="139" t="str">
        <f t="shared" si="7"/>
        <v>CLASSE C</v>
      </c>
    </row>
    <row r="198" spans="1:9" ht="22.5">
      <c r="A198" s="136" t="s">
        <v>2049</v>
      </c>
      <c r="B198" s="136" t="s">
        <v>2050</v>
      </c>
      <c r="C198" s="148">
        <v>6.1593999999999998</v>
      </c>
      <c r="D198" s="138" t="s">
        <v>56</v>
      </c>
      <c r="E198" s="137">
        <v>74.12</v>
      </c>
      <c r="F198" s="137">
        <v>456.53</v>
      </c>
      <c r="G198" s="149">
        <f t="shared" si="6"/>
        <v>1.255794523394779E-4</v>
      </c>
      <c r="H198" s="150">
        <f t="shared" si="8"/>
        <v>0.99229936334445989</v>
      </c>
      <c r="I198" s="139" t="str">
        <f t="shared" si="7"/>
        <v>CLASSE C</v>
      </c>
    </row>
    <row r="199" spans="1:9">
      <c r="A199" s="136" t="s">
        <v>2051</v>
      </c>
      <c r="B199" s="136" t="s">
        <v>2052</v>
      </c>
      <c r="C199" s="148">
        <v>30.750983999999999</v>
      </c>
      <c r="D199" s="138" t="s">
        <v>820</v>
      </c>
      <c r="E199" s="137">
        <v>14.4</v>
      </c>
      <c r="F199" s="137">
        <v>442.81</v>
      </c>
      <c r="G199" s="149">
        <f t="shared" ref="G199:G262" si="9">F199/SUM($F$7:$F$456)</f>
        <v>1.2180543949016322E-4</v>
      </c>
      <c r="H199" s="150">
        <f t="shared" si="8"/>
        <v>0.99242116878395004</v>
      </c>
      <c r="I199" s="139" t="str">
        <f t="shared" ref="I199:I262" si="10">IF(H199&lt;0.5,"CLASSE A",IF(AND(H199&gt;=0.5,H199&lt;0.8),"CLASSE B","CLASSE C"))</f>
        <v>CLASSE C</v>
      </c>
    </row>
    <row r="200" spans="1:9">
      <c r="A200" s="136" t="s">
        <v>1779</v>
      </c>
      <c r="B200" s="136" t="s">
        <v>1780</v>
      </c>
      <c r="C200" s="148">
        <v>16</v>
      </c>
      <c r="D200" s="138" t="s">
        <v>56</v>
      </c>
      <c r="E200" s="137">
        <v>27.57</v>
      </c>
      <c r="F200" s="137">
        <v>441.12</v>
      </c>
      <c r="G200" s="149">
        <f t="shared" si="9"/>
        <v>1.2134056472956979E-4</v>
      </c>
      <c r="H200" s="150">
        <f t="shared" ref="H200:H263" si="11">+G200+H199</f>
        <v>0.9925425093486796</v>
      </c>
      <c r="I200" s="139" t="str">
        <f t="shared" si="10"/>
        <v>CLASSE C</v>
      </c>
    </row>
    <row r="201" spans="1:9" ht="22.5">
      <c r="A201" s="136" t="s">
        <v>917</v>
      </c>
      <c r="B201" s="136" t="s">
        <v>918</v>
      </c>
      <c r="C201" s="148">
        <v>222.14965000000001</v>
      </c>
      <c r="D201" s="138" t="s">
        <v>86</v>
      </c>
      <c r="E201" s="137">
        <v>1.97</v>
      </c>
      <c r="F201" s="137">
        <v>437.63</v>
      </c>
      <c r="G201" s="149">
        <f t="shared" si="9"/>
        <v>1.2038055708787093E-4</v>
      </c>
      <c r="H201" s="150">
        <f t="shared" si="11"/>
        <v>0.99266288990576745</v>
      </c>
      <c r="I201" s="139" t="str">
        <f t="shared" si="10"/>
        <v>CLASSE C</v>
      </c>
    </row>
    <row r="202" spans="1:9">
      <c r="A202" s="136" t="s">
        <v>2053</v>
      </c>
      <c r="B202" s="136" t="s">
        <v>2054</v>
      </c>
      <c r="C202" s="148">
        <v>4.9462289999999998</v>
      </c>
      <c r="D202" s="138" t="s">
        <v>56</v>
      </c>
      <c r="E202" s="137">
        <v>87.5</v>
      </c>
      <c r="F202" s="137">
        <v>432.8</v>
      </c>
      <c r="G202" s="149">
        <f t="shared" si="9"/>
        <v>1.1905195052357139E-4</v>
      </c>
      <c r="H202" s="150">
        <f t="shared" si="11"/>
        <v>0.99278194185629098</v>
      </c>
      <c r="I202" s="139" t="str">
        <f t="shared" si="10"/>
        <v>CLASSE C</v>
      </c>
    </row>
    <row r="203" spans="1:9">
      <c r="A203" s="136" t="s">
        <v>1793</v>
      </c>
      <c r="B203" s="136" t="s">
        <v>1794</v>
      </c>
      <c r="C203" s="148">
        <v>42</v>
      </c>
      <c r="D203" s="138" t="s">
        <v>86</v>
      </c>
      <c r="E203" s="137">
        <v>10.199999999999999</v>
      </c>
      <c r="F203" s="137">
        <v>428.4</v>
      </c>
      <c r="G203" s="149">
        <f t="shared" si="9"/>
        <v>1.1784162570309144E-4</v>
      </c>
      <c r="H203" s="150">
        <f t="shared" si="11"/>
        <v>0.99289978348199404</v>
      </c>
      <c r="I203" s="139" t="str">
        <f t="shared" si="10"/>
        <v>CLASSE C</v>
      </c>
    </row>
    <row r="204" spans="1:9">
      <c r="A204" s="136" t="s">
        <v>888</v>
      </c>
      <c r="B204" s="136" t="s">
        <v>889</v>
      </c>
      <c r="C204" s="148">
        <v>9.4283999999999999</v>
      </c>
      <c r="D204" s="138" t="s">
        <v>157</v>
      </c>
      <c r="E204" s="137">
        <v>45.12</v>
      </c>
      <c r="F204" s="137">
        <v>425.41</v>
      </c>
      <c r="G204" s="149">
        <f t="shared" si="9"/>
        <v>1.1701915497281077E-4</v>
      </c>
      <c r="H204" s="150">
        <f t="shared" si="11"/>
        <v>0.9930168026369669</v>
      </c>
      <c r="I204" s="139" t="str">
        <f t="shared" si="10"/>
        <v>CLASSE C</v>
      </c>
    </row>
    <row r="205" spans="1:9">
      <c r="A205" s="136" t="s">
        <v>704</v>
      </c>
      <c r="B205" s="136" t="s">
        <v>705</v>
      </c>
      <c r="C205" s="148">
        <v>26</v>
      </c>
      <c r="D205" s="138" t="s">
        <v>56</v>
      </c>
      <c r="E205" s="137">
        <v>16.25</v>
      </c>
      <c r="F205" s="137">
        <v>422.5</v>
      </c>
      <c r="G205" s="149">
        <f t="shared" si="9"/>
        <v>1.1621869014835699E-4</v>
      </c>
      <c r="H205" s="150">
        <f t="shared" si="11"/>
        <v>0.99313302132711523</v>
      </c>
      <c r="I205" s="139" t="str">
        <f t="shared" si="10"/>
        <v>CLASSE C</v>
      </c>
    </row>
    <row r="206" spans="1:9">
      <c r="A206" s="136" t="s">
        <v>2055</v>
      </c>
      <c r="B206" s="136" t="s">
        <v>2056</v>
      </c>
      <c r="C206" s="148">
        <v>24.319268000000001</v>
      </c>
      <c r="D206" s="138" t="s">
        <v>581</v>
      </c>
      <c r="E206" s="137">
        <v>17.37</v>
      </c>
      <c r="F206" s="137">
        <v>422.43</v>
      </c>
      <c r="G206" s="149">
        <f t="shared" si="9"/>
        <v>1.1619943498075845E-4</v>
      </c>
      <c r="H206" s="150">
        <f t="shared" si="11"/>
        <v>0.99324922076209599</v>
      </c>
      <c r="I206" s="139" t="str">
        <f t="shared" si="10"/>
        <v>CLASSE C</v>
      </c>
    </row>
    <row r="207" spans="1:9">
      <c r="A207" s="136" t="s">
        <v>1074</v>
      </c>
      <c r="B207" s="136" t="s">
        <v>1075</v>
      </c>
      <c r="C207" s="148">
        <v>77.195999999999998</v>
      </c>
      <c r="D207" s="138" t="s">
        <v>157</v>
      </c>
      <c r="E207" s="137">
        <v>5.32</v>
      </c>
      <c r="F207" s="137">
        <v>410.68</v>
      </c>
      <c r="G207" s="149">
        <f t="shared" si="9"/>
        <v>1.1296731756243137E-4</v>
      </c>
      <c r="H207" s="150">
        <f t="shared" si="11"/>
        <v>0.99336218807965837</v>
      </c>
      <c r="I207" s="139" t="str">
        <f t="shared" si="10"/>
        <v>CLASSE C</v>
      </c>
    </row>
    <row r="208" spans="1:9">
      <c r="A208" s="136" t="s">
        <v>703</v>
      </c>
      <c r="B208" s="136" t="s">
        <v>57</v>
      </c>
      <c r="C208" s="148">
        <v>5</v>
      </c>
      <c r="D208" s="138" t="s">
        <v>56</v>
      </c>
      <c r="E208" s="137">
        <v>81.53</v>
      </c>
      <c r="F208" s="137">
        <v>407.65</v>
      </c>
      <c r="G208" s="149">
        <f t="shared" si="9"/>
        <v>1.1213384387923722E-4</v>
      </c>
      <c r="H208" s="150">
        <f t="shared" si="11"/>
        <v>0.99347432192353757</v>
      </c>
      <c r="I208" s="139" t="str">
        <f t="shared" si="10"/>
        <v>CLASSE C</v>
      </c>
    </row>
    <row r="209" spans="1:9">
      <c r="A209" s="136" t="s">
        <v>2057</v>
      </c>
      <c r="B209" s="136" t="s">
        <v>2058</v>
      </c>
      <c r="C209" s="148">
        <v>44.062942999999997</v>
      </c>
      <c r="D209" s="138" t="s">
        <v>581</v>
      </c>
      <c r="E209" s="137">
        <v>9.25</v>
      </c>
      <c r="F209" s="137">
        <v>407.58</v>
      </c>
      <c r="G209" s="149">
        <f t="shared" si="9"/>
        <v>1.1211458871163867E-4</v>
      </c>
      <c r="H209" s="150">
        <f t="shared" si="11"/>
        <v>0.9935864365122492</v>
      </c>
      <c r="I209" s="139" t="str">
        <f t="shared" si="10"/>
        <v>CLASSE C</v>
      </c>
    </row>
    <row r="210" spans="1:9">
      <c r="A210" s="136" t="s">
        <v>1164</v>
      </c>
      <c r="B210" s="136" t="s">
        <v>1165</v>
      </c>
      <c r="C210" s="148">
        <v>47</v>
      </c>
      <c r="D210" s="138" t="s">
        <v>56</v>
      </c>
      <c r="E210" s="137">
        <v>8.49</v>
      </c>
      <c r="F210" s="137">
        <v>399.03</v>
      </c>
      <c r="G210" s="149">
        <f t="shared" si="9"/>
        <v>1.097627075263879E-4</v>
      </c>
      <c r="H210" s="150">
        <f t="shared" si="11"/>
        <v>0.99369619921977559</v>
      </c>
      <c r="I210" s="139" t="str">
        <f t="shared" si="10"/>
        <v>CLASSE C</v>
      </c>
    </row>
    <row r="211" spans="1:9">
      <c r="A211" s="136" t="s">
        <v>2059</v>
      </c>
      <c r="B211" s="136" t="s">
        <v>2060</v>
      </c>
      <c r="C211" s="148">
        <v>26.576879999999999</v>
      </c>
      <c r="D211" s="138" t="s">
        <v>581</v>
      </c>
      <c r="E211" s="137">
        <v>14.74</v>
      </c>
      <c r="F211" s="137">
        <v>391.74</v>
      </c>
      <c r="G211" s="149">
        <f t="shared" si="9"/>
        <v>1.0775741935791094E-4</v>
      </c>
      <c r="H211" s="150">
        <f t="shared" si="11"/>
        <v>0.99380395663913346</v>
      </c>
      <c r="I211" s="139" t="str">
        <f t="shared" si="10"/>
        <v>CLASSE C</v>
      </c>
    </row>
    <row r="212" spans="1:9" ht="33.75">
      <c r="A212" s="136" t="s">
        <v>1186</v>
      </c>
      <c r="B212" s="136" t="s">
        <v>1187</v>
      </c>
      <c r="C212" s="148">
        <v>3</v>
      </c>
      <c r="D212" s="138" t="s">
        <v>56</v>
      </c>
      <c r="E212" s="137">
        <v>130.44999999999999</v>
      </c>
      <c r="F212" s="137">
        <v>391.35</v>
      </c>
      <c r="G212" s="149">
        <f t="shared" si="9"/>
        <v>1.0765014056700476E-4</v>
      </c>
      <c r="H212" s="150">
        <f t="shared" si="11"/>
        <v>0.99391160677970047</v>
      </c>
      <c r="I212" s="139" t="str">
        <f t="shared" si="10"/>
        <v>CLASSE C</v>
      </c>
    </row>
    <row r="213" spans="1:9">
      <c r="A213" s="136" t="s">
        <v>1670</v>
      </c>
      <c r="B213" s="136" t="s">
        <v>1671</v>
      </c>
      <c r="C213" s="148">
        <v>147.63537700000001</v>
      </c>
      <c r="D213" s="138" t="s">
        <v>86</v>
      </c>
      <c r="E213" s="137">
        <v>2.63</v>
      </c>
      <c r="F213" s="137">
        <v>388.28</v>
      </c>
      <c r="G213" s="149">
        <f t="shared" si="9"/>
        <v>1.0680566393089716E-4</v>
      </c>
      <c r="H213" s="150">
        <f t="shared" si="11"/>
        <v>0.99401841244363132</v>
      </c>
      <c r="I213" s="139" t="str">
        <f t="shared" si="10"/>
        <v>CLASSE C</v>
      </c>
    </row>
    <row r="214" spans="1:9" ht="22.5">
      <c r="A214" s="136" t="s">
        <v>1665</v>
      </c>
      <c r="B214" s="136" t="s">
        <v>1666</v>
      </c>
      <c r="C214" s="148">
        <v>200</v>
      </c>
      <c r="D214" s="138" t="s">
        <v>86</v>
      </c>
      <c r="E214" s="137">
        <v>1.93</v>
      </c>
      <c r="F214" s="137">
        <v>386</v>
      </c>
      <c r="G214" s="149">
        <f t="shared" si="9"/>
        <v>1.061784956148303E-4</v>
      </c>
      <c r="H214" s="150">
        <f t="shared" si="11"/>
        <v>0.9941245909392461</v>
      </c>
      <c r="I214" s="139" t="str">
        <f t="shared" si="10"/>
        <v>CLASSE C</v>
      </c>
    </row>
    <row r="215" spans="1:9" ht="33.75">
      <c r="A215" s="136" t="s">
        <v>2061</v>
      </c>
      <c r="B215" s="136" t="s">
        <v>2062</v>
      </c>
      <c r="C215" s="148">
        <v>3.9997440000000002</v>
      </c>
      <c r="D215" s="138" t="s">
        <v>2063</v>
      </c>
      <c r="E215" s="137">
        <v>95</v>
      </c>
      <c r="F215" s="137">
        <v>379.98</v>
      </c>
      <c r="G215" s="149">
        <f t="shared" si="9"/>
        <v>1.0452255120135549E-4</v>
      </c>
      <c r="H215" s="150">
        <f t="shared" si="11"/>
        <v>0.9942291134904474</v>
      </c>
      <c r="I215" s="139" t="str">
        <f t="shared" si="10"/>
        <v>CLASSE C</v>
      </c>
    </row>
    <row r="216" spans="1:9">
      <c r="A216" s="136" t="s">
        <v>1400</v>
      </c>
      <c r="B216" s="136" t="s">
        <v>1401</v>
      </c>
      <c r="C216" s="148">
        <v>111.47450000000001</v>
      </c>
      <c r="D216" s="138" t="s">
        <v>820</v>
      </c>
      <c r="E216" s="137">
        <v>3.16</v>
      </c>
      <c r="F216" s="137">
        <v>352.26</v>
      </c>
      <c r="G216" s="149">
        <f t="shared" si="9"/>
        <v>9.6897504832331921E-5</v>
      </c>
      <c r="H216" s="150">
        <f t="shared" si="11"/>
        <v>0.99432601099527973</v>
      </c>
      <c r="I216" s="139" t="str">
        <f t="shared" si="10"/>
        <v>CLASSE C</v>
      </c>
    </row>
    <row r="217" spans="1:9" ht="22.5">
      <c r="A217" s="136" t="s">
        <v>1761</v>
      </c>
      <c r="B217" s="136" t="s">
        <v>1762</v>
      </c>
      <c r="C217" s="148">
        <v>12.678599999999999</v>
      </c>
      <c r="D217" s="138" t="s">
        <v>56</v>
      </c>
      <c r="E217" s="137">
        <v>27.94</v>
      </c>
      <c r="F217" s="137">
        <v>354.24</v>
      </c>
      <c r="G217" s="149">
        <f t="shared" si="9"/>
        <v>9.7442151001547888E-5</v>
      </c>
      <c r="H217" s="150">
        <f t="shared" si="11"/>
        <v>0.99442345314628133</v>
      </c>
      <c r="I217" s="139" t="str">
        <f t="shared" si="10"/>
        <v>CLASSE C</v>
      </c>
    </row>
    <row r="218" spans="1:9">
      <c r="A218" s="136" t="s">
        <v>826</v>
      </c>
      <c r="B218" s="136" t="s">
        <v>827</v>
      </c>
      <c r="C218" s="148">
        <v>31.281600000000001</v>
      </c>
      <c r="D218" s="138" t="s">
        <v>157</v>
      </c>
      <c r="E218" s="137">
        <v>11.22</v>
      </c>
      <c r="F218" s="137">
        <v>350.98</v>
      </c>
      <c r="G218" s="149">
        <f t="shared" si="9"/>
        <v>9.6545410339101393E-5</v>
      </c>
      <c r="H218" s="150">
        <f t="shared" si="11"/>
        <v>0.99451999855662043</v>
      </c>
      <c r="I218" s="139" t="str">
        <f t="shared" si="10"/>
        <v>CLASSE C</v>
      </c>
    </row>
    <row r="219" spans="1:9">
      <c r="A219" s="136" t="s">
        <v>2064</v>
      </c>
      <c r="B219" s="136" t="s">
        <v>2065</v>
      </c>
      <c r="C219" s="148">
        <v>30.431643999999999</v>
      </c>
      <c r="D219" s="138" t="s">
        <v>581</v>
      </c>
      <c r="E219" s="137">
        <v>11.39</v>
      </c>
      <c r="F219" s="137">
        <v>346.62</v>
      </c>
      <c r="G219" s="149">
        <f t="shared" si="9"/>
        <v>9.5346088471534913E-5</v>
      </c>
      <c r="H219" s="150">
        <f t="shared" si="11"/>
        <v>0.99461534464509194</v>
      </c>
      <c r="I219" s="139" t="str">
        <f t="shared" si="10"/>
        <v>CLASSE C</v>
      </c>
    </row>
    <row r="220" spans="1:9" ht="22.5">
      <c r="A220" s="136" t="s">
        <v>2066</v>
      </c>
      <c r="B220" s="136" t="s">
        <v>2067</v>
      </c>
      <c r="C220" s="148">
        <v>1.304E-3</v>
      </c>
      <c r="D220" s="138" t="s">
        <v>56</v>
      </c>
      <c r="E220" s="137">
        <v>260343.37</v>
      </c>
      <c r="F220" s="137">
        <v>339.55</v>
      </c>
      <c r="G220" s="149">
        <f t="shared" si="9"/>
        <v>9.3401316544081944E-5</v>
      </c>
      <c r="H220" s="150">
        <f t="shared" si="11"/>
        <v>0.99470874596163605</v>
      </c>
      <c r="I220" s="139" t="str">
        <f t="shared" si="10"/>
        <v>CLASSE C</v>
      </c>
    </row>
    <row r="221" spans="1:9">
      <c r="A221" s="136" t="s">
        <v>1672</v>
      </c>
      <c r="B221" s="136" t="s">
        <v>1673</v>
      </c>
      <c r="C221" s="148">
        <v>60</v>
      </c>
      <c r="D221" s="138" t="s">
        <v>86</v>
      </c>
      <c r="E221" s="137">
        <v>5.64</v>
      </c>
      <c r="F221" s="137">
        <v>338.4</v>
      </c>
      <c r="G221" s="149">
        <f t="shared" si="9"/>
        <v>9.3084981647820124E-5</v>
      </c>
      <c r="H221" s="150">
        <f t="shared" si="11"/>
        <v>0.99480183094328389</v>
      </c>
      <c r="I221" s="139" t="str">
        <f t="shared" si="10"/>
        <v>CLASSE C</v>
      </c>
    </row>
    <row r="222" spans="1:9">
      <c r="A222" s="136" t="s">
        <v>2068</v>
      </c>
      <c r="B222" s="136" t="s">
        <v>2069</v>
      </c>
      <c r="C222" s="148">
        <v>5.6032500000000001</v>
      </c>
      <c r="D222" s="138" t="s">
        <v>99</v>
      </c>
      <c r="E222" s="137">
        <v>60</v>
      </c>
      <c r="F222" s="137">
        <v>336.19</v>
      </c>
      <c r="G222" s="149">
        <f t="shared" si="9"/>
        <v>9.247706849935181E-5</v>
      </c>
      <c r="H222" s="150">
        <f t="shared" si="11"/>
        <v>0.99489430801178325</v>
      </c>
      <c r="I222" s="139" t="str">
        <f t="shared" si="10"/>
        <v>CLASSE C</v>
      </c>
    </row>
    <row r="223" spans="1:9">
      <c r="A223" s="136" t="s">
        <v>2070</v>
      </c>
      <c r="B223" s="136" t="s">
        <v>2071</v>
      </c>
      <c r="C223" s="148">
        <v>43</v>
      </c>
      <c r="D223" s="138" t="s">
        <v>56</v>
      </c>
      <c r="E223" s="137">
        <v>7.62</v>
      </c>
      <c r="F223" s="137">
        <v>327.66000000000003</v>
      </c>
      <c r="G223" s="149">
        <f t="shared" si="9"/>
        <v>9.0130688790557759E-5</v>
      </c>
      <c r="H223" s="150">
        <f t="shared" si="11"/>
        <v>0.99498443870057385</v>
      </c>
      <c r="I223" s="139" t="str">
        <f t="shared" si="10"/>
        <v>CLASSE C</v>
      </c>
    </row>
    <row r="224" spans="1:9">
      <c r="A224" s="136" t="s">
        <v>2072</v>
      </c>
      <c r="B224" s="136" t="s">
        <v>2073</v>
      </c>
      <c r="C224" s="148">
        <v>1</v>
      </c>
      <c r="D224" s="138" t="s">
        <v>56</v>
      </c>
      <c r="E224" s="137">
        <v>325.35000000000002</v>
      </c>
      <c r="F224" s="137">
        <v>325.35000000000002</v>
      </c>
      <c r="G224" s="149">
        <f t="shared" si="9"/>
        <v>8.9495268259805804E-5</v>
      </c>
      <c r="H224" s="150">
        <f t="shared" si="11"/>
        <v>0.9950739339688337</v>
      </c>
      <c r="I224" s="139" t="str">
        <f t="shared" si="10"/>
        <v>CLASSE C</v>
      </c>
    </row>
    <row r="225" spans="1:9">
      <c r="A225" s="136" t="s">
        <v>1622</v>
      </c>
      <c r="B225" s="136" t="s">
        <v>1623</v>
      </c>
      <c r="C225" s="148">
        <v>1</v>
      </c>
      <c r="D225" s="138" t="s">
        <v>56</v>
      </c>
      <c r="E225" s="137">
        <v>315.89999999999998</v>
      </c>
      <c r="F225" s="137">
        <v>315.89999999999998</v>
      </c>
      <c r="G225" s="149">
        <f t="shared" si="9"/>
        <v>8.6895820634002295E-5</v>
      </c>
      <c r="H225" s="150">
        <f t="shared" si="11"/>
        <v>0.99516082978946774</v>
      </c>
      <c r="I225" s="139" t="str">
        <f t="shared" si="10"/>
        <v>CLASSE C</v>
      </c>
    </row>
    <row r="226" spans="1:9">
      <c r="A226" s="136" t="s">
        <v>1289</v>
      </c>
      <c r="B226" s="136" t="s">
        <v>1290</v>
      </c>
      <c r="C226" s="148">
        <v>28</v>
      </c>
      <c r="D226" s="138" t="s">
        <v>56</v>
      </c>
      <c r="E226" s="137">
        <v>11.13</v>
      </c>
      <c r="F226" s="137">
        <v>311.64</v>
      </c>
      <c r="G226" s="149">
        <f t="shared" si="9"/>
        <v>8.5724006148719467E-5</v>
      </c>
      <c r="H226" s="150">
        <f t="shared" si="11"/>
        <v>0.99524655379561644</v>
      </c>
      <c r="I226" s="139" t="str">
        <f t="shared" si="10"/>
        <v>CLASSE C</v>
      </c>
    </row>
    <row r="227" spans="1:9">
      <c r="A227" s="136" t="s">
        <v>1427</v>
      </c>
      <c r="B227" s="136" t="s">
        <v>1428</v>
      </c>
      <c r="C227" s="148">
        <v>27.400594999999999</v>
      </c>
      <c r="D227" s="138" t="s">
        <v>157</v>
      </c>
      <c r="E227" s="137">
        <v>10.82</v>
      </c>
      <c r="F227" s="137">
        <v>296.47000000000003</v>
      </c>
      <c r="G227" s="149">
        <f t="shared" si="9"/>
        <v>8.1551136256292076E-5</v>
      </c>
      <c r="H227" s="150">
        <f t="shared" si="11"/>
        <v>0.99532810493187274</v>
      </c>
      <c r="I227" s="139" t="str">
        <f t="shared" si="10"/>
        <v>CLASSE C</v>
      </c>
    </row>
    <row r="228" spans="1:9">
      <c r="A228" s="136" t="s">
        <v>1869</v>
      </c>
      <c r="B228" s="136" t="s">
        <v>1127</v>
      </c>
      <c r="C228" s="148">
        <v>1</v>
      </c>
      <c r="D228" s="138" t="s">
        <v>56</v>
      </c>
      <c r="E228" s="137">
        <v>293.20999999999998</v>
      </c>
      <c r="F228" s="137">
        <v>293.20999999999998</v>
      </c>
      <c r="G228" s="149">
        <f t="shared" si="9"/>
        <v>8.0654395593845568E-5</v>
      </c>
      <c r="H228" s="150">
        <f t="shared" si="11"/>
        <v>0.99540875932746653</v>
      </c>
      <c r="I228" s="139" t="str">
        <f t="shared" si="10"/>
        <v>CLASSE C</v>
      </c>
    </row>
    <row r="229" spans="1:9">
      <c r="A229" s="136" t="s">
        <v>948</v>
      </c>
      <c r="B229" s="136" t="s">
        <v>949</v>
      </c>
      <c r="C229" s="148">
        <v>50.803199999999997</v>
      </c>
      <c r="D229" s="138" t="s">
        <v>157</v>
      </c>
      <c r="E229" s="137">
        <v>5.71</v>
      </c>
      <c r="F229" s="137">
        <v>290.08999999999997</v>
      </c>
      <c r="G229" s="149">
        <f t="shared" si="9"/>
        <v>7.9796165266596164E-5</v>
      </c>
      <c r="H229" s="150">
        <f t="shared" si="11"/>
        <v>0.99548855549273307</v>
      </c>
      <c r="I229" s="139" t="str">
        <f t="shared" si="10"/>
        <v>CLASSE C</v>
      </c>
    </row>
    <row r="230" spans="1:9">
      <c r="A230" s="136" t="s">
        <v>2074</v>
      </c>
      <c r="B230" s="136" t="s">
        <v>2075</v>
      </c>
      <c r="C230" s="148">
        <v>598.74858700000004</v>
      </c>
      <c r="D230" s="138" t="s">
        <v>2076</v>
      </c>
      <c r="E230" s="137">
        <v>0.47</v>
      </c>
      <c r="F230" s="137">
        <v>281.41000000000003</v>
      </c>
      <c r="G230" s="149">
        <f t="shared" si="9"/>
        <v>7.740852448437668E-5</v>
      </c>
      <c r="H230" s="150">
        <f t="shared" si="11"/>
        <v>0.99556596401721742</v>
      </c>
      <c r="I230" s="139" t="str">
        <f t="shared" si="10"/>
        <v>CLASSE C</v>
      </c>
    </row>
    <row r="231" spans="1:9" ht="22.5">
      <c r="A231" s="136" t="s">
        <v>2077</v>
      </c>
      <c r="B231" s="136" t="s">
        <v>2078</v>
      </c>
      <c r="C231" s="148">
        <v>1.3810000000000001E-3</v>
      </c>
      <c r="D231" s="138" t="s">
        <v>56</v>
      </c>
      <c r="E231" s="137">
        <v>195082.09</v>
      </c>
      <c r="F231" s="137">
        <v>269.45</v>
      </c>
      <c r="G231" s="149">
        <f t="shared" si="9"/>
        <v>7.411864156325395E-5</v>
      </c>
      <c r="H231" s="150">
        <f t="shared" si="11"/>
        <v>0.99564008265878068</v>
      </c>
      <c r="I231" s="139" t="str">
        <f t="shared" si="10"/>
        <v>CLASSE C</v>
      </c>
    </row>
    <row r="232" spans="1:9" ht="22.5">
      <c r="A232" s="136" t="s">
        <v>1256</v>
      </c>
      <c r="B232" s="136" t="s">
        <v>1257</v>
      </c>
      <c r="C232" s="148">
        <v>70</v>
      </c>
      <c r="D232" s="138" t="s">
        <v>86</v>
      </c>
      <c r="E232" s="137">
        <v>3.84</v>
      </c>
      <c r="F232" s="137">
        <v>268.8</v>
      </c>
      <c r="G232" s="149">
        <f t="shared" si="9"/>
        <v>7.393984357841033E-5</v>
      </c>
      <c r="H232" s="150">
        <f t="shared" si="11"/>
        <v>0.99571402250235908</v>
      </c>
      <c r="I232" s="139" t="str">
        <f t="shared" si="10"/>
        <v>CLASSE C</v>
      </c>
    </row>
    <row r="233" spans="1:9">
      <c r="A233" s="136" t="s">
        <v>706</v>
      </c>
      <c r="B233" s="136" t="s">
        <v>707</v>
      </c>
      <c r="C233" s="148">
        <v>16</v>
      </c>
      <c r="D233" s="138" t="s">
        <v>56</v>
      </c>
      <c r="E233" s="137">
        <v>16.25</v>
      </c>
      <c r="F233" s="137">
        <v>260</v>
      </c>
      <c r="G233" s="149">
        <f t="shared" si="9"/>
        <v>7.1519193937450454E-5</v>
      </c>
      <c r="H233" s="150">
        <f t="shared" si="11"/>
        <v>0.99578554169629652</v>
      </c>
      <c r="I233" s="139" t="str">
        <f t="shared" si="10"/>
        <v>CLASSE C</v>
      </c>
    </row>
    <row r="234" spans="1:9">
      <c r="A234" s="136" t="s">
        <v>1446</v>
      </c>
      <c r="B234" s="136" t="s">
        <v>1447</v>
      </c>
      <c r="C234" s="148">
        <v>31.339200000000002</v>
      </c>
      <c r="D234" s="138" t="s">
        <v>86</v>
      </c>
      <c r="E234" s="137">
        <v>8.24</v>
      </c>
      <c r="F234" s="137">
        <v>258.24</v>
      </c>
      <c r="G234" s="149">
        <f t="shared" si="9"/>
        <v>7.1035064009258492E-5</v>
      </c>
      <c r="H234" s="150">
        <f t="shared" si="11"/>
        <v>0.99585657676030581</v>
      </c>
      <c r="I234" s="139" t="str">
        <f t="shared" si="10"/>
        <v>CLASSE C</v>
      </c>
    </row>
    <row r="235" spans="1:9">
      <c r="A235" s="136" t="s">
        <v>909</v>
      </c>
      <c r="B235" s="136" t="s">
        <v>911</v>
      </c>
      <c r="C235" s="148">
        <v>5.9689329999999998</v>
      </c>
      <c r="D235" s="138" t="s">
        <v>910</v>
      </c>
      <c r="E235" s="137">
        <v>43.29</v>
      </c>
      <c r="F235" s="137">
        <v>258.39999999999998</v>
      </c>
      <c r="G235" s="149">
        <f t="shared" si="9"/>
        <v>7.1079075820912294E-5</v>
      </c>
      <c r="H235" s="150">
        <f t="shared" si="11"/>
        <v>0.99592765583612675</v>
      </c>
      <c r="I235" s="139" t="str">
        <f t="shared" si="10"/>
        <v>CLASSE C</v>
      </c>
    </row>
    <row r="236" spans="1:9">
      <c r="A236" s="136" t="s">
        <v>2079</v>
      </c>
      <c r="B236" s="136" t="s">
        <v>2080</v>
      </c>
      <c r="C236" s="148">
        <v>13.28844</v>
      </c>
      <c r="D236" s="138" t="s">
        <v>581</v>
      </c>
      <c r="E236" s="137">
        <v>19.14</v>
      </c>
      <c r="F236" s="137">
        <v>254.34</v>
      </c>
      <c r="G236" s="149">
        <f t="shared" si="9"/>
        <v>6.9962276100196734E-5</v>
      </c>
      <c r="H236" s="150">
        <f t="shared" si="11"/>
        <v>0.99599761811222698</v>
      </c>
      <c r="I236" s="139" t="str">
        <f t="shared" si="10"/>
        <v>CLASSE C</v>
      </c>
    </row>
    <row r="237" spans="1:9" ht="22.5">
      <c r="A237" s="136" t="s">
        <v>1768</v>
      </c>
      <c r="B237" s="136" t="s">
        <v>1769</v>
      </c>
      <c r="C237" s="148">
        <v>12</v>
      </c>
      <c r="D237" s="138" t="s">
        <v>56</v>
      </c>
      <c r="E237" s="137">
        <v>20.93</v>
      </c>
      <c r="F237" s="137">
        <v>251.16</v>
      </c>
      <c r="G237" s="149">
        <f t="shared" si="9"/>
        <v>6.9087541343577141E-5</v>
      </c>
      <c r="H237" s="150">
        <f t="shared" si="11"/>
        <v>0.99606670565357058</v>
      </c>
      <c r="I237" s="139" t="str">
        <f t="shared" si="10"/>
        <v>CLASSE C</v>
      </c>
    </row>
    <row r="238" spans="1:9" ht="22.5">
      <c r="A238" s="136" t="s">
        <v>2081</v>
      </c>
      <c r="B238" s="136" t="s">
        <v>2082</v>
      </c>
      <c r="C238" s="148">
        <v>7.1500000000000003E-4</v>
      </c>
      <c r="D238" s="138" t="s">
        <v>56</v>
      </c>
      <c r="E238" s="137">
        <v>333000</v>
      </c>
      <c r="F238" s="137">
        <v>238.24</v>
      </c>
      <c r="G238" s="149">
        <f t="shared" si="9"/>
        <v>6.5533587552531528E-5</v>
      </c>
      <c r="H238" s="150">
        <f t="shared" si="11"/>
        <v>0.99613223924112315</v>
      </c>
      <c r="I238" s="139" t="str">
        <f t="shared" si="10"/>
        <v>CLASSE C</v>
      </c>
    </row>
    <row r="239" spans="1:9">
      <c r="A239" s="136" t="s">
        <v>1668</v>
      </c>
      <c r="B239" s="136" t="s">
        <v>1669</v>
      </c>
      <c r="C239" s="148">
        <v>120</v>
      </c>
      <c r="D239" s="138" t="s">
        <v>86</v>
      </c>
      <c r="E239" s="137">
        <v>1.98</v>
      </c>
      <c r="F239" s="137">
        <v>237.6</v>
      </c>
      <c r="G239" s="149">
        <f t="shared" si="9"/>
        <v>6.5357540305916264E-5</v>
      </c>
      <c r="H239" s="150">
        <f t="shared" si="11"/>
        <v>0.99619759678142905</v>
      </c>
      <c r="I239" s="139" t="str">
        <f t="shared" si="10"/>
        <v>CLASSE C</v>
      </c>
    </row>
    <row r="240" spans="1:9">
      <c r="A240" s="136" t="s">
        <v>1674</v>
      </c>
      <c r="B240" s="136" t="s">
        <v>1675</v>
      </c>
      <c r="C240" s="148">
        <v>30</v>
      </c>
      <c r="D240" s="138" t="s">
        <v>86</v>
      </c>
      <c r="E240" s="137">
        <v>7.62</v>
      </c>
      <c r="F240" s="137">
        <v>228.6</v>
      </c>
      <c r="G240" s="149">
        <f t="shared" si="9"/>
        <v>6.2881875900389135E-5</v>
      </c>
      <c r="H240" s="150">
        <f t="shared" si="11"/>
        <v>0.99626047865732947</v>
      </c>
      <c r="I240" s="139" t="str">
        <f t="shared" si="10"/>
        <v>CLASSE C</v>
      </c>
    </row>
    <row r="241" spans="1:9" ht="22.5">
      <c r="A241" s="136" t="s">
        <v>2083</v>
      </c>
      <c r="B241" s="136" t="s">
        <v>2084</v>
      </c>
      <c r="C241" s="148">
        <v>8.1110000000000002E-3</v>
      </c>
      <c r="D241" s="138" t="s">
        <v>56</v>
      </c>
      <c r="E241" s="137">
        <v>27342.65</v>
      </c>
      <c r="F241" s="137">
        <v>221.76</v>
      </c>
      <c r="G241" s="149">
        <f t="shared" si="9"/>
        <v>6.1000370952188514E-5</v>
      </c>
      <c r="H241" s="150">
        <f t="shared" si="11"/>
        <v>0.99632147902828161</v>
      </c>
      <c r="I241" s="139" t="str">
        <f t="shared" si="10"/>
        <v>CLASSE C</v>
      </c>
    </row>
    <row r="242" spans="1:9">
      <c r="A242" s="136" t="s">
        <v>2085</v>
      </c>
      <c r="B242" s="136" t="s">
        <v>2086</v>
      </c>
      <c r="C242" s="148">
        <v>91.6875</v>
      </c>
      <c r="D242" s="138" t="s">
        <v>56</v>
      </c>
      <c r="E242" s="137">
        <v>2.39</v>
      </c>
      <c r="F242" s="137">
        <v>219.13</v>
      </c>
      <c r="G242" s="149">
        <f t="shared" si="9"/>
        <v>6.0276926798128921E-5</v>
      </c>
      <c r="H242" s="150">
        <f t="shared" si="11"/>
        <v>0.99638175595507972</v>
      </c>
      <c r="I242" s="139" t="str">
        <f t="shared" si="10"/>
        <v>CLASSE C</v>
      </c>
    </row>
    <row r="243" spans="1:9">
      <c r="A243" s="136" t="s">
        <v>2087</v>
      </c>
      <c r="B243" s="136" t="s">
        <v>2088</v>
      </c>
      <c r="C243" s="148">
        <v>21.304722000000002</v>
      </c>
      <c r="D243" s="138" t="s">
        <v>581</v>
      </c>
      <c r="E243" s="137">
        <v>10.199999999999999</v>
      </c>
      <c r="F243" s="137">
        <v>217.31</v>
      </c>
      <c r="G243" s="149">
        <f t="shared" si="9"/>
        <v>5.977629244056677E-5</v>
      </c>
      <c r="H243" s="150">
        <f t="shared" si="11"/>
        <v>0.9964415322475203</v>
      </c>
      <c r="I243" s="139" t="str">
        <f t="shared" si="10"/>
        <v>CLASSE C</v>
      </c>
    </row>
    <row r="244" spans="1:9">
      <c r="A244" s="136" t="s">
        <v>694</v>
      </c>
      <c r="B244" s="136" t="s">
        <v>695</v>
      </c>
      <c r="C244" s="148">
        <v>1</v>
      </c>
      <c r="D244" s="138" t="s">
        <v>56</v>
      </c>
      <c r="E244" s="137">
        <v>214.82</v>
      </c>
      <c r="F244" s="137">
        <v>214.82</v>
      </c>
      <c r="G244" s="149">
        <f t="shared" si="9"/>
        <v>5.909135862170426E-5</v>
      </c>
      <c r="H244" s="150">
        <f t="shared" si="11"/>
        <v>0.996500623606142</v>
      </c>
      <c r="I244" s="139" t="str">
        <f t="shared" si="10"/>
        <v>CLASSE C</v>
      </c>
    </row>
    <row r="245" spans="1:9">
      <c r="A245" s="136" t="s">
        <v>1781</v>
      </c>
      <c r="B245" s="136" t="s">
        <v>1782</v>
      </c>
      <c r="C245" s="148">
        <v>1</v>
      </c>
      <c r="D245" s="138" t="s">
        <v>56</v>
      </c>
      <c r="E245" s="137">
        <v>214</v>
      </c>
      <c r="F245" s="137">
        <v>214</v>
      </c>
      <c r="G245" s="149">
        <f t="shared" si="9"/>
        <v>5.8865798086978455E-5</v>
      </c>
      <c r="H245" s="150">
        <f t="shared" si="11"/>
        <v>0.996559489404229</v>
      </c>
      <c r="I245" s="139" t="str">
        <f t="shared" si="10"/>
        <v>CLASSE C</v>
      </c>
    </row>
    <row r="246" spans="1:9">
      <c r="A246" s="136" t="s">
        <v>1651</v>
      </c>
      <c r="B246" s="136" t="s">
        <v>1652</v>
      </c>
      <c r="C246" s="148">
        <v>20</v>
      </c>
      <c r="D246" s="138" t="s">
        <v>56</v>
      </c>
      <c r="E246" s="137">
        <v>10.67</v>
      </c>
      <c r="F246" s="137">
        <v>213.4</v>
      </c>
      <c r="G246" s="149">
        <f t="shared" si="9"/>
        <v>5.8700753793276649E-5</v>
      </c>
      <c r="H246" s="150">
        <f t="shared" si="11"/>
        <v>0.99661819015802233</v>
      </c>
      <c r="I246" s="139" t="str">
        <f t="shared" si="10"/>
        <v>CLASSE C</v>
      </c>
    </row>
    <row r="247" spans="1:9">
      <c r="A247" s="136" t="s">
        <v>1872</v>
      </c>
      <c r="B247" s="136" t="s">
        <v>1137</v>
      </c>
      <c r="C247" s="148">
        <v>1</v>
      </c>
      <c r="D247" s="138" t="s">
        <v>56</v>
      </c>
      <c r="E247" s="137">
        <v>205.69</v>
      </c>
      <c r="F247" s="137">
        <v>205.69</v>
      </c>
      <c r="G247" s="149">
        <f t="shared" si="9"/>
        <v>5.6579934619208403E-5</v>
      </c>
      <c r="H247" s="150">
        <f t="shared" si="11"/>
        <v>0.99667477009264149</v>
      </c>
      <c r="I247" s="139" t="str">
        <f t="shared" si="10"/>
        <v>CLASSE C</v>
      </c>
    </row>
    <row r="248" spans="1:9" ht="22.5">
      <c r="A248" s="136" t="s">
        <v>2089</v>
      </c>
      <c r="B248" s="136" t="s">
        <v>2090</v>
      </c>
      <c r="C248" s="148">
        <v>1.042</v>
      </c>
      <c r="D248" s="138" t="s">
        <v>56</v>
      </c>
      <c r="E248" s="137">
        <v>196.31</v>
      </c>
      <c r="F248" s="137">
        <v>204.56</v>
      </c>
      <c r="G248" s="149">
        <f t="shared" si="9"/>
        <v>5.6269101199403329E-5</v>
      </c>
      <c r="H248" s="150">
        <f t="shared" si="11"/>
        <v>0.99673103919384087</v>
      </c>
      <c r="I248" s="139" t="str">
        <f t="shared" si="10"/>
        <v>CLASSE C</v>
      </c>
    </row>
    <row r="249" spans="1:9">
      <c r="A249" s="136" t="s">
        <v>1389</v>
      </c>
      <c r="B249" s="136" t="s">
        <v>1390</v>
      </c>
      <c r="C249" s="148">
        <v>10.082560000000001</v>
      </c>
      <c r="D249" s="138" t="s">
        <v>820</v>
      </c>
      <c r="E249" s="137">
        <v>20.149999999999999</v>
      </c>
      <c r="F249" s="137">
        <v>203.16</v>
      </c>
      <c r="G249" s="149">
        <f t="shared" si="9"/>
        <v>5.5883997847432443E-5</v>
      </c>
      <c r="H249" s="150">
        <f t="shared" si="11"/>
        <v>0.99678692319168827</v>
      </c>
      <c r="I249" s="139" t="str">
        <f t="shared" si="10"/>
        <v>CLASSE C</v>
      </c>
    </row>
    <row r="250" spans="1:9">
      <c r="A250" s="136" t="s">
        <v>1316</v>
      </c>
      <c r="B250" s="136" t="s">
        <v>1317</v>
      </c>
      <c r="C250" s="148">
        <v>156</v>
      </c>
      <c r="D250" s="138" t="s">
        <v>56</v>
      </c>
      <c r="E250" s="137">
        <v>1.3</v>
      </c>
      <c r="F250" s="137">
        <v>202.8</v>
      </c>
      <c r="G250" s="149">
        <f t="shared" si="9"/>
        <v>5.578497127121136E-5</v>
      </c>
      <c r="H250" s="150">
        <f t="shared" si="11"/>
        <v>0.9968427081629595</v>
      </c>
      <c r="I250" s="139" t="str">
        <f t="shared" si="10"/>
        <v>CLASSE C</v>
      </c>
    </row>
    <row r="251" spans="1:9">
      <c r="A251" s="136" t="s">
        <v>2091</v>
      </c>
      <c r="B251" s="136" t="s">
        <v>2092</v>
      </c>
      <c r="C251" s="148">
        <v>0.67859999999999998</v>
      </c>
      <c r="D251" s="138" t="s">
        <v>56</v>
      </c>
      <c r="E251" s="137">
        <v>293.29000000000002</v>
      </c>
      <c r="F251" s="137">
        <v>199.03</v>
      </c>
      <c r="G251" s="149">
        <f t="shared" si="9"/>
        <v>5.4747942959118323E-5</v>
      </c>
      <c r="H251" s="150">
        <f t="shared" si="11"/>
        <v>0.99689745610591862</v>
      </c>
      <c r="I251" s="139" t="str">
        <f t="shared" si="10"/>
        <v>CLASSE C</v>
      </c>
    </row>
    <row r="252" spans="1:9">
      <c r="A252" s="136" t="s">
        <v>2093</v>
      </c>
      <c r="B252" s="136" t="s">
        <v>2094</v>
      </c>
      <c r="C252" s="148">
        <v>17.211600000000001</v>
      </c>
      <c r="D252" s="138" t="s">
        <v>581</v>
      </c>
      <c r="E252" s="137">
        <v>11.39</v>
      </c>
      <c r="F252" s="137">
        <v>196.04</v>
      </c>
      <c r="G252" s="149">
        <f t="shared" si="9"/>
        <v>5.392547222883764E-5</v>
      </c>
      <c r="H252" s="150">
        <f t="shared" si="11"/>
        <v>0.99695138157814744</v>
      </c>
      <c r="I252" s="139" t="str">
        <f t="shared" si="10"/>
        <v>CLASSE C</v>
      </c>
    </row>
    <row r="253" spans="1:9">
      <c r="A253" s="136" t="s">
        <v>2095</v>
      </c>
      <c r="B253" s="136" t="s">
        <v>2096</v>
      </c>
      <c r="C253" s="148">
        <v>11.792</v>
      </c>
      <c r="D253" s="138" t="s">
        <v>581</v>
      </c>
      <c r="E253" s="137">
        <v>16.47</v>
      </c>
      <c r="F253" s="137">
        <v>194.21</v>
      </c>
      <c r="G253" s="149">
        <f t="shared" si="9"/>
        <v>5.3422087133047133E-5</v>
      </c>
      <c r="H253" s="150">
        <f t="shared" si="11"/>
        <v>0.99700480366528044</v>
      </c>
      <c r="I253" s="139" t="str">
        <f t="shared" si="10"/>
        <v>CLASSE C</v>
      </c>
    </row>
    <row r="254" spans="1:9" ht="22.5">
      <c r="A254" s="136" t="s">
        <v>2097</v>
      </c>
      <c r="B254" s="136" t="s">
        <v>2098</v>
      </c>
      <c r="C254" s="148">
        <v>15.125232</v>
      </c>
      <c r="D254" s="138" t="s">
        <v>56</v>
      </c>
      <c r="E254" s="137">
        <v>12.59</v>
      </c>
      <c r="F254" s="137">
        <v>190.43</v>
      </c>
      <c r="G254" s="149">
        <f t="shared" si="9"/>
        <v>5.2382308082725734E-5</v>
      </c>
      <c r="H254" s="150">
        <f t="shared" si="11"/>
        <v>0.99705718597336312</v>
      </c>
      <c r="I254" s="139" t="str">
        <f t="shared" si="10"/>
        <v>CLASSE C</v>
      </c>
    </row>
    <row r="255" spans="1:9">
      <c r="A255" s="136" t="s">
        <v>1189</v>
      </c>
      <c r="B255" s="136" t="s">
        <v>1190</v>
      </c>
      <c r="C255" s="148">
        <v>12</v>
      </c>
      <c r="D255" s="138" t="s">
        <v>56</v>
      </c>
      <c r="E255" s="137">
        <v>15.24</v>
      </c>
      <c r="F255" s="137">
        <v>182.88</v>
      </c>
      <c r="G255" s="149">
        <f t="shared" si="9"/>
        <v>5.0305500720311304E-5</v>
      </c>
      <c r="H255" s="150">
        <f t="shared" si="11"/>
        <v>0.9971074914740834</v>
      </c>
      <c r="I255" s="139" t="str">
        <f t="shared" si="10"/>
        <v>CLASSE C</v>
      </c>
    </row>
    <row r="256" spans="1:9" ht="22.5">
      <c r="A256" s="136" t="s">
        <v>932</v>
      </c>
      <c r="B256" s="136" t="s">
        <v>933</v>
      </c>
      <c r="C256" s="148">
        <v>7.67</v>
      </c>
      <c r="D256" s="138" t="s">
        <v>117</v>
      </c>
      <c r="E256" s="137">
        <v>23.72</v>
      </c>
      <c r="F256" s="137">
        <v>181.93</v>
      </c>
      <c r="G256" s="149">
        <f t="shared" si="9"/>
        <v>5.0044180588616778E-5</v>
      </c>
      <c r="H256" s="150">
        <f t="shared" si="11"/>
        <v>0.99715753565467202</v>
      </c>
      <c r="I256" s="139" t="str">
        <f t="shared" si="10"/>
        <v>CLASSE C</v>
      </c>
    </row>
    <row r="257" spans="1:9" ht="22.5">
      <c r="A257" s="136" t="s">
        <v>2099</v>
      </c>
      <c r="B257" s="136" t="s">
        <v>2100</v>
      </c>
      <c r="C257" s="148">
        <v>0.82909999999999995</v>
      </c>
      <c r="D257" s="138" t="s">
        <v>99</v>
      </c>
      <c r="E257" s="137">
        <v>218.35</v>
      </c>
      <c r="F257" s="137">
        <v>181.03</v>
      </c>
      <c r="G257" s="149">
        <f t="shared" si="9"/>
        <v>4.9796614148064065E-5</v>
      </c>
      <c r="H257" s="150">
        <f t="shared" si="11"/>
        <v>0.99720733226882008</v>
      </c>
      <c r="I257" s="139" t="str">
        <f t="shared" si="10"/>
        <v>CLASSE C</v>
      </c>
    </row>
    <row r="258" spans="1:9">
      <c r="A258" s="136" t="s">
        <v>1833</v>
      </c>
      <c r="B258" s="136" t="s">
        <v>1834</v>
      </c>
      <c r="C258" s="148">
        <v>12</v>
      </c>
      <c r="D258" s="138" t="s">
        <v>56</v>
      </c>
      <c r="E258" s="137">
        <v>14.7</v>
      </c>
      <c r="F258" s="137">
        <v>176.4</v>
      </c>
      <c r="G258" s="149">
        <f t="shared" si="9"/>
        <v>4.8523022348331772E-5</v>
      </c>
      <c r="H258" s="150">
        <f t="shared" si="11"/>
        <v>0.99725585529116845</v>
      </c>
      <c r="I258" s="139" t="str">
        <f t="shared" si="10"/>
        <v>CLASSE C</v>
      </c>
    </row>
    <row r="259" spans="1:9">
      <c r="A259" s="136" t="s">
        <v>1318</v>
      </c>
      <c r="B259" s="136" t="s">
        <v>1319</v>
      </c>
      <c r="C259" s="148">
        <v>53.04</v>
      </c>
      <c r="D259" s="138" t="s">
        <v>56</v>
      </c>
      <c r="E259" s="137">
        <v>3.29</v>
      </c>
      <c r="F259" s="137">
        <v>174.5</v>
      </c>
      <c r="G259" s="149">
        <f t="shared" si="9"/>
        <v>4.8000382084942713E-5</v>
      </c>
      <c r="H259" s="150">
        <f t="shared" si="11"/>
        <v>0.99730385567325341</v>
      </c>
      <c r="I259" s="139" t="str">
        <f t="shared" si="10"/>
        <v>CLASSE C</v>
      </c>
    </row>
    <row r="260" spans="1:9" ht="22.5">
      <c r="A260" s="136" t="s">
        <v>2101</v>
      </c>
      <c r="B260" s="136" t="s">
        <v>2102</v>
      </c>
      <c r="C260" s="148">
        <v>3.9997440000000002</v>
      </c>
      <c r="D260" s="138" t="s">
        <v>1524</v>
      </c>
      <c r="E260" s="137">
        <v>43.68</v>
      </c>
      <c r="F260" s="137">
        <v>174.71</v>
      </c>
      <c r="G260" s="149">
        <f t="shared" si="9"/>
        <v>4.8058147587738349E-5</v>
      </c>
      <c r="H260" s="150">
        <f t="shared" si="11"/>
        <v>0.99735191382084121</v>
      </c>
      <c r="I260" s="139" t="str">
        <f t="shared" si="10"/>
        <v>CLASSE C</v>
      </c>
    </row>
    <row r="261" spans="1:9" ht="22.5">
      <c r="A261" s="136" t="s">
        <v>2103</v>
      </c>
      <c r="B261" s="136" t="s">
        <v>2104</v>
      </c>
      <c r="C261" s="148">
        <v>1</v>
      </c>
      <c r="D261" s="138" t="s">
        <v>56</v>
      </c>
      <c r="E261" s="137">
        <v>173.73</v>
      </c>
      <c r="F261" s="137">
        <v>173.73</v>
      </c>
      <c r="G261" s="149">
        <f t="shared" si="9"/>
        <v>4.7788575241358721E-5</v>
      </c>
      <c r="H261" s="150">
        <f t="shared" si="11"/>
        <v>0.99739970239608255</v>
      </c>
      <c r="I261" s="139" t="str">
        <f t="shared" si="10"/>
        <v>CLASSE C</v>
      </c>
    </row>
    <row r="262" spans="1:9">
      <c r="A262" s="136" t="s">
        <v>2105</v>
      </c>
      <c r="B262" s="136" t="s">
        <v>2106</v>
      </c>
      <c r="C262" s="148">
        <v>36.144939999999998</v>
      </c>
      <c r="D262" s="138" t="s">
        <v>157</v>
      </c>
      <c r="E262" s="137">
        <v>4.79</v>
      </c>
      <c r="F262" s="137">
        <v>173.13</v>
      </c>
      <c r="G262" s="149">
        <f t="shared" si="9"/>
        <v>4.7623530947656915E-5</v>
      </c>
      <c r="H262" s="150">
        <f t="shared" si="11"/>
        <v>0.99744732592703023</v>
      </c>
      <c r="I262" s="139" t="str">
        <f t="shared" si="10"/>
        <v>CLASSE C</v>
      </c>
    </row>
    <row r="263" spans="1:9" ht="22.5">
      <c r="A263" s="136" t="s">
        <v>2107</v>
      </c>
      <c r="B263" s="136" t="s">
        <v>2108</v>
      </c>
      <c r="C263" s="148">
        <v>0.30190600000000001</v>
      </c>
      <c r="D263" s="138" t="s">
        <v>56</v>
      </c>
      <c r="E263" s="137">
        <v>569.9</v>
      </c>
      <c r="F263" s="137">
        <v>172.06</v>
      </c>
      <c r="G263" s="149">
        <f t="shared" ref="G263:G326" si="12">F263/SUM($F$7:$F$456)</f>
        <v>4.7329201957222024E-5</v>
      </c>
      <c r="H263" s="150">
        <f t="shared" si="11"/>
        <v>0.9974946551289875</v>
      </c>
      <c r="I263" s="139" t="str">
        <f t="shared" ref="I263:I326" si="13">IF(H263&lt;0.5,"CLASSE A",IF(AND(H263&gt;=0.5,H263&lt;0.8),"CLASSE B","CLASSE C"))</f>
        <v>CLASSE C</v>
      </c>
    </row>
    <row r="264" spans="1:9">
      <c r="A264" s="136" t="s">
        <v>1205</v>
      </c>
      <c r="B264" s="136" t="s">
        <v>1206</v>
      </c>
      <c r="C264" s="148">
        <v>57.12</v>
      </c>
      <c r="D264" s="138" t="s">
        <v>86</v>
      </c>
      <c r="E264" s="137">
        <v>2.95</v>
      </c>
      <c r="F264" s="137">
        <v>168.5</v>
      </c>
      <c r="G264" s="149">
        <f t="shared" si="12"/>
        <v>4.6349939147924623E-5</v>
      </c>
      <c r="H264" s="150">
        <f t="shared" ref="H264:H327" si="14">+G264+H263</f>
        <v>0.99754100506813537</v>
      </c>
      <c r="I264" s="139" t="str">
        <f t="shared" si="13"/>
        <v>CLASSE C</v>
      </c>
    </row>
    <row r="265" spans="1:9" ht="22.5">
      <c r="A265" s="136" t="s">
        <v>2109</v>
      </c>
      <c r="B265" s="136" t="s">
        <v>2110</v>
      </c>
      <c r="C265" s="148">
        <v>5.6543999999999997E-2</v>
      </c>
      <c r="D265" s="138" t="s">
        <v>56</v>
      </c>
      <c r="E265" s="137">
        <v>3000</v>
      </c>
      <c r="F265" s="137">
        <v>169.63</v>
      </c>
      <c r="G265" s="149">
        <f t="shared" si="12"/>
        <v>4.6660772567729697E-5</v>
      </c>
      <c r="H265" s="150">
        <f t="shared" si="14"/>
        <v>0.99758766584070313</v>
      </c>
      <c r="I265" s="139" t="str">
        <f t="shared" si="13"/>
        <v>CLASSE C</v>
      </c>
    </row>
    <row r="266" spans="1:9" ht="22.5">
      <c r="A266" s="136" t="s">
        <v>2111</v>
      </c>
      <c r="B266" s="136" t="s">
        <v>2112</v>
      </c>
      <c r="C266" s="148">
        <v>76.953996000000004</v>
      </c>
      <c r="D266" s="138" t="s">
        <v>56</v>
      </c>
      <c r="E266" s="137">
        <v>2.14</v>
      </c>
      <c r="F266" s="137">
        <v>164.68</v>
      </c>
      <c r="G266" s="149">
        <f t="shared" si="12"/>
        <v>4.5299157144689779E-5</v>
      </c>
      <c r="H266" s="150">
        <f t="shared" si="14"/>
        <v>0.99763296499784782</v>
      </c>
      <c r="I266" s="139" t="str">
        <f t="shared" si="13"/>
        <v>CLASSE C</v>
      </c>
    </row>
    <row r="267" spans="1:9">
      <c r="A267" s="136" t="s">
        <v>1661</v>
      </c>
      <c r="B267" s="136" t="s">
        <v>1662</v>
      </c>
      <c r="C267" s="148">
        <v>20</v>
      </c>
      <c r="D267" s="138" t="s">
        <v>56</v>
      </c>
      <c r="E267" s="137">
        <v>8.15</v>
      </c>
      <c r="F267" s="137">
        <v>163</v>
      </c>
      <c r="G267" s="149">
        <f t="shared" si="12"/>
        <v>4.4837033122324712E-5</v>
      </c>
      <c r="H267" s="150">
        <f t="shared" si="14"/>
        <v>0.99767780203097012</v>
      </c>
      <c r="I267" s="139" t="str">
        <f t="shared" si="13"/>
        <v>CLASSE C</v>
      </c>
    </row>
    <row r="268" spans="1:9">
      <c r="A268" s="136" t="s">
        <v>1331</v>
      </c>
      <c r="B268" s="136" t="s">
        <v>1332</v>
      </c>
      <c r="C268" s="148">
        <v>12</v>
      </c>
      <c r="D268" s="138" t="s">
        <v>86</v>
      </c>
      <c r="E268" s="137">
        <v>12.9</v>
      </c>
      <c r="F268" s="137">
        <v>154.80000000000001</v>
      </c>
      <c r="G268" s="149">
        <f t="shared" si="12"/>
        <v>4.2581427775066662E-5</v>
      </c>
      <c r="H268" s="150">
        <f t="shared" si="14"/>
        <v>0.99772038345874514</v>
      </c>
      <c r="I268" s="139" t="str">
        <f t="shared" si="13"/>
        <v>CLASSE C</v>
      </c>
    </row>
    <row r="269" spans="1:9">
      <c r="A269" s="136" t="s">
        <v>2113</v>
      </c>
      <c r="B269" s="136" t="s">
        <v>2114</v>
      </c>
      <c r="C269" s="148">
        <v>30.139199999999999</v>
      </c>
      <c r="D269" s="138" t="s">
        <v>820</v>
      </c>
      <c r="E269" s="137">
        <v>5.04</v>
      </c>
      <c r="F269" s="137">
        <v>151.9</v>
      </c>
      <c r="G269" s="149">
        <f t="shared" si="12"/>
        <v>4.178371368884125E-5</v>
      </c>
      <c r="H269" s="150">
        <f t="shared" si="14"/>
        <v>0.99776216717243393</v>
      </c>
      <c r="I269" s="139" t="str">
        <f t="shared" si="13"/>
        <v>CLASSE C</v>
      </c>
    </row>
    <row r="270" spans="1:9" ht="22.5">
      <c r="A270" s="136" t="s">
        <v>1181</v>
      </c>
      <c r="B270" s="136" t="s">
        <v>1182</v>
      </c>
      <c r="C270" s="148">
        <v>4</v>
      </c>
      <c r="D270" s="138" t="s">
        <v>56</v>
      </c>
      <c r="E270" s="137">
        <v>37.65</v>
      </c>
      <c r="F270" s="137">
        <v>150.6</v>
      </c>
      <c r="G270" s="149">
        <f t="shared" si="12"/>
        <v>4.1426117719153997E-5</v>
      </c>
      <c r="H270" s="150">
        <f t="shared" si="14"/>
        <v>0.99780359329015311</v>
      </c>
      <c r="I270" s="139" t="str">
        <f t="shared" si="13"/>
        <v>CLASSE C</v>
      </c>
    </row>
    <row r="271" spans="1:9">
      <c r="A271" s="136" t="s">
        <v>936</v>
      </c>
      <c r="B271" s="136" t="s">
        <v>937</v>
      </c>
      <c r="C271" s="148">
        <v>12.10294</v>
      </c>
      <c r="D271" s="138" t="s">
        <v>86</v>
      </c>
      <c r="E271" s="137">
        <v>12.36</v>
      </c>
      <c r="F271" s="137">
        <v>149.59</v>
      </c>
      <c r="G271" s="149">
        <f t="shared" si="12"/>
        <v>4.1148293158089289E-5</v>
      </c>
      <c r="H271" s="150">
        <f t="shared" si="14"/>
        <v>0.99784474158331116</v>
      </c>
      <c r="I271" s="139" t="str">
        <f t="shared" si="13"/>
        <v>CLASSE C</v>
      </c>
    </row>
    <row r="272" spans="1:9">
      <c r="A272" s="136" t="s">
        <v>1238</v>
      </c>
      <c r="B272" s="136" t="s">
        <v>1239</v>
      </c>
      <c r="C272" s="148">
        <v>13.994999999999999</v>
      </c>
      <c r="D272" s="138" t="s">
        <v>56</v>
      </c>
      <c r="E272" s="137">
        <v>10.7</v>
      </c>
      <c r="F272" s="137">
        <v>149.75</v>
      </c>
      <c r="G272" s="149">
        <f t="shared" si="12"/>
        <v>4.1192304969743098E-5</v>
      </c>
      <c r="H272" s="150">
        <f t="shared" si="14"/>
        <v>0.99788593388828095</v>
      </c>
      <c r="I272" s="139" t="str">
        <f t="shared" si="13"/>
        <v>CLASSE C</v>
      </c>
    </row>
    <row r="273" spans="1:9" ht="22.5">
      <c r="A273" s="136" t="s">
        <v>984</v>
      </c>
      <c r="B273" s="136" t="s">
        <v>985</v>
      </c>
      <c r="C273" s="148">
        <v>31.2</v>
      </c>
      <c r="D273" s="138" t="s">
        <v>56</v>
      </c>
      <c r="E273" s="137">
        <v>4.78</v>
      </c>
      <c r="F273" s="137">
        <v>149.13999999999999</v>
      </c>
      <c r="G273" s="149">
        <f t="shared" si="12"/>
        <v>4.1024509937812922E-5</v>
      </c>
      <c r="H273" s="150">
        <f t="shared" si="14"/>
        <v>0.99792695839821877</v>
      </c>
      <c r="I273" s="139" t="str">
        <f t="shared" si="13"/>
        <v>CLASSE C</v>
      </c>
    </row>
    <row r="274" spans="1:9">
      <c r="A274" s="136" t="s">
        <v>957</v>
      </c>
      <c r="B274" s="136" t="s">
        <v>958</v>
      </c>
      <c r="C274" s="148">
        <v>41.630400000000002</v>
      </c>
      <c r="D274" s="138" t="s">
        <v>157</v>
      </c>
      <c r="E274" s="137">
        <v>3.51</v>
      </c>
      <c r="F274" s="137">
        <v>146.12</v>
      </c>
      <c r="G274" s="149">
        <f t="shared" si="12"/>
        <v>4.0193786992847158E-5</v>
      </c>
      <c r="H274" s="150">
        <f t="shared" si="14"/>
        <v>0.99796715218521159</v>
      </c>
      <c r="I274" s="139" t="str">
        <f t="shared" si="13"/>
        <v>CLASSE C</v>
      </c>
    </row>
    <row r="275" spans="1:9">
      <c r="A275" s="136" t="s">
        <v>1649</v>
      </c>
      <c r="B275" s="136" t="s">
        <v>1650</v>
      </c>
      <c r="C275" s="148">
        <v>20</v>
      </c>
      <c r="D275" s="138" t="s">
        <v>56</v>
      </c>
      <c r="E275" s="137">
        <v>7.18</v>
      </c>
      <c r="F275" s="137">
        <v>143.6</v>
      </c>
      <c r="G275" s="149">
        <f t="shared" si="12"/>
        <v>3.9500600959299561E-5</v>
      </c>
      <c r="H275" s="150">
        <f t="shared" si="14"/>
        <v>0.99800665278617084</v>
      </c>
      <c r="I275" s="139" t="str">
        <f t="shared" si="13"/>
        <v>CLASSE C</v>
      </c>
    </row>
    <row r="276" spans="1:9">
      <c r="A276" s="136" t="s">
        <v>1789</v>
      </c>
      <c r="B276" s="136" t="s">
        <v>1790</v>
      </c>
      <c r="C276" s="148">
        <v>33</v>
      </c>
      <c r="D276" s="138" t="s">
        <v>56</v>
      </c>
      <c r="E276" s="137">
        <v>4.33</v>
      </c>
      <c r="F276" s="137">
        <v>142.88999999999999</v>
      </c>
      <c r="G276" s="149">
        <f t="shared" si="12"/>
        <v>3.9305298545085752E-5</v>
      </c>
      <c r="H276" s="150">
        <f t="shared" si="14"/>
        <v>0.99804595808471597</v>
      </c>
      <c r="I276" s="139" t="str">
        <f t="shared" si="13"/>
        <v>CLASSE C</v>
      </c>
    </row>
    <row r="277" spans="1:9">
      <c r="A277" s="136" t="s">
        <v>1659</v>
      </c>
      <c r="B277" s="136" t="s">
        <v>1660</v>
      </c>
      <c r="C277" s="148">
        <v>2</v>
      </c>
      <c r="D277" s="138" t="s">
        <v>56</v>
      </c>
      <c r="E277" s="137">
        <v>71.239999999999995</v>
      </c>
      <c r="F277" s="137">
        <v>142.47999999999999</v>
      </c>
      <c r="G277" s="149">
        <f t="shared" si="12"/>
        <v>3.9192518277722849E-5</v>
      </c>
      <c r="H277" s="150">
        <f t="shared" si="14"/>
        <v>0.99808515060299374</v>
      </c>
      <c r="I277" s="139" t="str">
        <f t="shared" si="13"/>
        <v>CLASSE C</v>
      </c>
    </row>
    <row r="278" spans="1:9" ht="22.5">
      <c r="A278" s="136" t="s">
        <v>1263</v>
      </c>
      <c r="B278" s="136" t="s">
        <v>1264</v>
      </c>
      <c r="C278" s="148">
        <v>63.753774</v>
      </c>
      <c r="D278" s="138" t="s">
        <v>86</v>
      </c>
      <c r="E278" s="137">
        <v>2.21</v>
      </c>
      <c r="F278" s="137">
        <v>140.9</v>
      </c>
      <c r="G278" s="149">
        <f t="shared" si="12"/>
        <v>3.8757901637641422E-5</v>
      </c>
      <c r="H278" s="150">
        <f t="shared" si="14"/>
        <v>0.9981239085046314</v>
      </c>
      <c r="I278" s="139" t="str">
        <f t="shared" si="13"/>
        <v>CLASSE C</v>
      </c>
    </row>
    <row r="279" spans="1:9">
      <c r="A279" s="136" t="s">
        <v>1830</v>
      </c>
      <c r="B279" s="136" t="s">
        <v>1831</v>
      </c>
      <c r="C279" s="148">
        <v>4</v>
      </c>
      <c r="D279" s="138" t="s">
        <v>56</v>
      </c>
      <c r="E279" s="137">
        <v>34.549999999999997</v>
      </c>
      <c r="F279" s="137">
        <v>138.19999999999999</v>
      </c>
      <c r="G279" s="149">
        <f t="shared" si="12"/>
        <v>3.8015202315983276E-5</v>
      </c>
      <c r="H279" s="150">
        <f t="shared" si="14"/>
        <v>0.99816192370694734</v>
      </c>
      <c r="I279" s="139" t="str">
        <f t="shared" si="13"/>
        <v>CLASSE C</v>
      </c>
    </row>
    <row r="280" spans="1:9" ht="22.5">
      <c r="A280" s="136" t="s">
        <v>1210</v>
      </c>
      <c r="B280" s="136" t="s">
        <v>1211</v>
      </c>
      <c r="C280" s="148">
        <v>27.37</v>
      </c>
      <c r="D280" s="138" t="s">
        <v>86</v>
      </c>
      <c r="E280" s="137">
        <v>5</v>
      </c>
      <c r="F280" s="137">
        <v>136.85</v>
      </c>
      <c r="G280" s="149">
        <f t="shared" si="12"/>
        <v>3.764385265515421E-5</v>
      </c>
      <c r="H280" s="150">
        <f t="shared" si="14"/>
        <v>0.99819956755960249</v>
      </c>
      <c r="I280" s="139" t="str">
        <f t="shared" si="13"/>
        <v>CLASSE C</v>
      </c>
    </row>
    <row r="281" spans="1:9">
      <c r="A281" s="136" t="s">
        <v>1200</v>
      </c>
      <c r="B281" s="136" t="s">
        <v>1201</v>
      </c>
      <c r="C281" s="148">
        <v>75</v>
      </c>
      <c r="D281" s="138" t="s">
        <v>56</v>
      </c>
      <c r="E281" s="137">
        <v>1.8</v>
      </c>
      <c r="F281" s="137">
        <v>135</v>
      </c>
      <c r="G281" s="149">
        <f t="shared" si="12"/>
        <v>3.7134966082906971E-5</v>
      </c>
      <c r="H281" s="150">
        <f t="shared" si="14"/>
        <v>0.99823670252568542</v>
      </c>
      <c r="I281" s="139" t="str">
        <f t="shared" si="13"/>
        <v>CLASSE C</v>
      </c>
    </row>
    <row r="282" spans="1:9">
      <c r="A282" s="136" t="s">
        <v>1207</v>
      </c>
      <c r="B282" s="136" t="s">
        <v>1208</v>
      </c>
      <c r="C282" s="148">
        <v>59.851534000000001</v>
      </c>
      <c r="D282" s="138" t="s">
        <v>56</v>
      </c>
      <c r="E282" s="137">
        <v>2.4500000000000002</v>
      </c>
      <c r="F282" s="137">
        <v>146.63999999999999</v>
      </c>
      <c r="G282" s="149">
        <f t="shared" si="12"/>
        <v>4.0336825380722057E-5</v>
      </c>
      <c r="H282" s="150">
        <f t="shared" si="14"/>
        <v>0.99827703935106615</v>
      </c>
      <c r="I282" s="139" t="str">
        <f t="shared" si="13"/>
        <v>CLASSE C</v>
      </c>
    </row>
    <row r="283" spans="1:9" ht="22.5">
      <c r="A283" s="136" t="s">
        <v>1813</v>
      </c>
      <c r="B283" s="136" t="s">
        <v>1814</v>
      </c>
      <c r="C283" s="148">
        <v>8.7556960000000004</v>
      </c>
      <c r="D283" s="138" t="s">
        <v>56</v>
      </c>
      <c r="E283" s="137">
        <v>14.88</v>
      </c>
      <c r="F283" s="137">
        <v>130.28</v>
      </c>
      <c r="G283" s="149">
        <f t="shared" si="12"/>
        <v>3.5836617639119408E-5</v>
      </c>
      <c r="H283" s="150">
        <f t="shared" si="14"/>
        <v>0.99831287596870533</v>
      </c>
      <c r="I283" s="139" t="str">
        <f t="shared" si="13"/>
        <v>CLASSE C</v>
      </c>
    </row>
    <row r="284" spans="1:9" ht="22.5">
      <c r="A284" s="136" t="s">
        <v>2115</v>
      </c>
      <c r="B284" s="136" t="s">
        <v>2116</v>
      </c>
      <c r="C284" s="148">
        <v>44.797133000000002</v>
      </c>
      <c r="D284" s="138" t="s">
        <v>86</v>
      </c>
      <c r="E284" s="137">
        <v>2.87</v>
      </c>
      <c r="F284" s="137">
        <v>128.57</v>
      </c>
      <c r="G284" s="149">
        <f t="shared" si="12"/>
        <v>3.5366241402069253E-5</v>
      </c>
      <c r="H284" s="150">
        <f t="shared" si="14"/>
        <v>0.99834824221010743</v>
      </c>
      <c r="I284" s="139" t="str">
        <f t="shared" si="13"/>
        <v>CLASSE C</v>
      </c>
    </row>
    <row r="285" spans="1:9">
      <c r="A285" s="136" t="s">
        <v>1800</v>
      </c>
      <c r="B285" s="136" t="s">
        <v>1801</v>
      </c>
      <c r="C285" s="148">
        <v>4</v>
      </c>
      <c r="D285" s="138" t="s">
        <v>56</v>
      </c>
      <c r="E285" s="137">
        <v>30.65</v>
      </c>
      <c r="F285" s="137">
        <v>122.6</v>
      </c>
      <c r="G285" s="149">
        <f t="shared" si="12"/>
        <v>3.372405067973625E-5</v>
      </c>
      <c r="H285" s="150">
        <f t="shared" si="14"/>
        <v>0.99838196626078712</v>
      </c>
      <c r="I285" s="139" t="str">
        <f t="shared" si="13"/>
        <v>CLASSE C</v>
      </c>
    </row>
    <row r="286" spans="1:9">
      <c r="A286" s="136" t="s">
        <v>953</v>
      </c>
      <c r="B286" s="136" t="s">
        <v>954</v>
      </c>
      <c r="C286" s="148">
        <v>25.704000000000001</v>
      </c>
      <c r="D286" s="138" t="s">
        <v>157</v>
      </c>
      <c r="E286" s="137">
        <v>4.75</v>
      </c>
      <c r="F286" s="137">
        <v>122.09</v>
      </c>
      <c r="G286" s="149">
        <f t="shared" si="12"/>
        <v>3.3583763030089721E-5</v>
      </c>
      <c r="H286" s="150">
        <f t="shared" si="14"/>
        <v>0.99841555002381721</v>
      </c>
      <c r="I286" s="139" t="str">
        <f t="shared" si="13"/>
        <v>CLASSE C</v>
      </c>
    </row>
    <row r="287" spans="1:9">
      <c r="A287" s="136" t="s">
        <v>1775</v>
      </c>
      <c r="B287" s="136" t="s">
        <v>1776</v>
      </c>
      <c r="C287" s="148">
        <v>13.662186</v>
      </c>
      <c r="D287" s="138" t="s">
        <v>86</v>
      </c>
      <c r="E287" s="137">
        <v>8.64</v>
      </c>
      <c r="F287" s="137">
        <v>118.04</v>
      </c>
      <c r="G287" s="149">
        <f t="shared" si="12"/>
        <v>3.246971404760251E-5</v>
      </c>
      <c r="H287" s="150">
        <f t="shared" si="14"/>
        <v>0.99844801973786479</v>
      </c>
      <c r="I287" s="139" t="str">
        <f t="shared" si="13"/>
        <v>CLASSE C</v>
      </c>
    </row>
    <row r="288" spans="1:9" ht="22.5">
      <c r="A288" s="136" t="s">
        <v>2117</v>
      </c>
      <c r="B288" s="136" t="s">
        <v>2118</v>
      </c>
      <c r="C288" s="148">
        <v>2.64</v>
      </c>
      <c r="D288" s="138" t="s">
        <v>117</v>
      </c>
      <c r="E288" s="137">
        <v>44.05</v>
      </c>
      <c r="F288" s="137">
        <v>116.29</v>
      </c>
      <c r="G288" s="149">
        <f t="shared" si="12"/>
        <v>3.1988334857638904E-5</v>
      </c>
      <c r="H288" s="150">
        <f t="shared" si="14"/>
        <v>0.99848000807272241</v>
      </c>
      <c r="I288" s="139" t="str">
        <f t="shared" si="13"/>
        <v>CLASSE C</v>
      </c>
    </row>
    <row r="289" spans="1:9">
      <c r="A289" s="136" t="s">
        <v>1324</v>
      </c>
      <c r="B289" s="136" t="s">
        <v>1325</v>
      </c>
      <c r="C289" s="148">
        <v>390.096</v>
      </c>
      <c r="D289" s="138" t="s">
        <v>56</v>
      </c>
      <c r="E289" s="137">
        <v>0.3</v>
      </c>
      <c r="F289" s="137">
        <v>117.03</v>
      </c>
      <c r="G289" s="149">
        <f t="shared" si="12"/>
        <v>3.2191889486537794E-5</v>
      </c>
      <c r="H289" s="150">
        <f t="shared" si="14"/>
        <v>0.99851219996220897</v>
      </c>
      <c r="I289" s="139" t="str">
        <f t="shared" si="13"/>
        <v>CLASSE C</v>
      </c>
    </row>
    <row r="290" spans="1:9">
      <c r="A290" s="136" t="s">
        <v>946</v>
      </c>
      <c r="B290" s="136" t="s">
        <v>947</v>
      </c>
      <c r="C290" s="148">
        <v>4.5359999999999996</v>
      </c>
      <c r="D290" s="138" t="s">
        <v>157</v>
      </c>
      <c r="E290" s="137">
        <v>24.97</v>
      </c>
      <c r="F290" s="137">
        <v>113.26</v>
      </c>
      <c r="G290" s="149">
        <f t="shared" si="12"/>
        <v>3.1154861174444764E-5</v>
      </c>
      <c r="H290" s="150">
        <f t="shared" si="14"/>
        <v>0.99854335482338341</v>
      </c>
      <c r="I290" s="139" t="str">
        <f t="shared" si="13"/>
        <v>CLASSE C</v>
      </c>
    </row>
    <row r="291" spans="1:9">
      <c r="A291" s="136" t="s">
        <v>2119</v>
      </c>
      <c r="B291" s="136" t="s">
        <v>2120</v>
      </c>
      <c r="C291" s="148">
        <v>12.049200000000001</v>
      </c>
      <c r="D291" s="138" t="s">
        <v>581</v>
      </c>
      <c r="E291" s="137">
        <v>9.36</v>
      </c>
      <c r="F291" s="137">
        <v>112.78</v>
      </c>
      <c r="G291" s="149">
        <f t="shared" si="12"/>
        <v>3.1022825739483316E-5</v>
      </c>
      <c r="H291" s="150">
        <f t="shared" si="14"/>
        <v>0.99857437764912294</v>
      </c>
      <c r="I291" s="139" t="str">
        <f t="shared" si="13"/>
        <v>CLASSE C</v>
      </c>
    </row>
    <row r="292" spans="1:9">
      <c r="A292" s="136" t="s">
        <v>1409</v>
      </c>
      <c r="B292" s="136" t="s">
        <v>1410</v>
      </c>
      <c r="C292" s="148">
        <v>7.2661499999999997</v>
      </c>
      <c r="D292" s="138" t="s">
        <v>86</v>
      </c>
      <c r="E292" s="137">
        <v>15.5</v>
      </c>
      <c r="F292" s="137">
        <v>112.63</v>
      </c>
      <c r="G292" s="149">
        <f t="shared" si="12"/>
        <v>3.0981564666057863E-5</v>
      </c>
      <c r="H292" s="150">
        <f t="shared" si="14"/>
        <v>0.99860535921378901</v>
      </c>
      <c r="I292" s="139" t="str">
        <f t="shared" si="13"/>
        <v>CLASSE C</v>
      </c>
    </row>
    <row r="293" spans="1:9">
      <c r="A293" s="136" t="s">
        <v>2121</v>
      </c>
      <c r="B293" s="136" t="s">
        <v>2122</v>
      </c>
      <c r="C293" s="148">
        <v>50.641199999999998</v>
      </c>
      <c r="D293" s="138" t="s">
        <v>56</v>
      </c>
      <c r="E293" s="137">
        <v>2.2200000000000002</v>
      </c>
      <c r="F293" s="137">
        <v>112.42</v>
      </c>
      <c r="G293" s="149">
        <f t="shared" si="12"/>
        <v>3.0923799163262234E-5</v>
      </c>
      <c r="H293" s="150">
        <f t="shared" si="14"/>
        <v>0.99863628301295226</v>
      </c>
      <c r="I293" s="139" t="str">
        <f t="shared" si="13"/>
        <v>CLASSE C</v>
      </c>
    </row>
    <row r="294" spans="1:9">
      <c r="A294" s="136" t="s">
        <v>1320</v>
      </c>
      <c r="B294" s="136" t="s">
        <v>1321</v>
      </c>
      <c r="C294" s="148">
        <v>19.032</v>
      </c>
      <c r="D294" s="138" t="s">
        <v>56</v>
      </c>
      <c r="E294" s="137">
        <v>5.78</v>
      </c>
      <c r="F294" s="137">
        <v>110</v>
      </c>
      <c r="G294" s="149">
        <f t="shared" si="12"/>
        <v>3.0258120511998269E-5</v>
      </c>
      <c r="H294" s="150">
        <f t="shared" si="14"/>
        <v>0.99866654113346431</v>
      </c>
      <c r="I294" s="139" t="str">
        <f t="shared" si="13"/>
        <v>CLASSE C</v>
      </c>
    </row>
    <row r="295" spans="1:9" ht="22.5">
      <c r="A295" s="136" t="s">
        <v>2123</v>
      </c>
      <c r="B295" s="136" t="s">
        <v>2124</v>
      </c>
      <c r="C295" s="148">
        <v>6.3839779999999999</v>
      </c>
      <c r="D295" s="138" t="s">
        <v>117</v>
      </c>
      <c r="E295" s="137">
        <v>16.95</v>
      </c>
      <c r="F295" s="137">
        <v>108.21</v>
      </c>
      <c r="G295" s="149">
        <f t="shared" si="12"/>
        <v>2.9765738369121206E-5</v>
      </c>
      <c r="H295" s="150">
        <f t="shared" si="14"/>
        <v>0.99869630687183342</v>
      </c>
      <c r="I295" s="139" t="str">
        <f t="shared" si="13"/>
        <v>CLASSE C</v>
      </c>
    </row>
    <row r="296" spans="1:9">
      <c r="A296" s="136" t="s">
        <v>1448</v>
      </c>
      <c r="B296" s="136" t="s">
        <v>1449</v>
      </c>
      <c r="C296" s="148">
        <v>0.79120000000000001</v>
      </c>
      <c r="D296" s="138" t="s">
        <v>56</v>
      </c>
      <c r="E296" s="137">
        <v>135.62</v>
      </c>
      <c r="F296" s="137">
        <v>107.3</v>
      </c>
      <c r="G296" s="149">
        <f t="shared" si="12"/>
        <v>2.9515421190340131E-5</v>
      </c>
      <c r="H296" s="150">
        <f t="shared" si="14"/>
        <v>0.99872582229302376</v>
      </c>
      <c r="I296" s="139" t="str">
        <f t="shared" si="13"/>
        <v>CLASSE C</v>
      </c>
    </row>
    <row r="297" spans="1:9">
      <c r="A297" s="136" t="s">
        <v>1096</v>
      </c>
      <c r="B297" s="136" t="s">
        <v>1097</v>
      </c>
      <c r="C297" s="148">
        <v>48</v>
      </c>
      <c r="D297" s="138" t="s">
        <v>56</v>
      </c>
      <c r="E297" s="137">
        <v>2.17</v>
      </c>
      <c r="F297" s="137">
        <v>104.16</v>
      </c>
      <c r="G297" s="149">
        <f t="shared" si="12"/>
        <v>2.8651689386633998E-5</v>
      </c>
      <c r="H297" s="150">
        <f t="shared" si="14"/>
        <v>0.99875447398241035</v>
      </c>
      <c r="I297" s="139" t="str">
        <f t="shared" si="13"/>
        <v>CLASSE C</v>
      </c>
    </row>
    <row r="298" spans="1:9">
      <c r="A298" s="136" t="s">
        <v>1450</v>
      </c>
      <c r="B298" s="136" t="s">
        <v>1451</v>
      </c>
      <c r="C298" s="148">
        <v>0.79120000000000001</v>
      </c>
      <c r="D298" s="138" t="s">
        <v>56</v>
      </c>
      <c r="E298" s="137">
        <v>131.15</v>
      </c>
      <c r="F298" s="137">
        <v>103.77</v>
      </c>
      <c r="G298" s="149">
        <f t="shared" si="12"/>
        <v>2.8544410595727821E-5</v>
      </c>
      <c r="H298" s="150">
        <f t="shared" si="14"/>
        <v>0.99878301839300609</v>
      </c>
      <c r="I298" s="139" t="str">
        <f t="shared" si="13"/>
        <v>CLASSE C</v>
      </c>
    </row>
    <row r="299" spans="1:9">
      <c r="A299" s="136" t="s">
        <v>2125</v>
      </c>
      <c r="B299" s="136" t="s">
        <v>2126</v>
      </c>
      <c r="C299" s="148">
        <v>1</v>
      </c>
      <c r="D299" s="138" t="s">
        <v>56</v>
      </c>
      <c r="E299" s="137">
        <v>103.38</v>
      </c>
      <c r="F299" s="137">
        <v>103.38</v>
      </c>
      <c r="G299" s="149">
        <f t="shared" si="12"/>
        <v>2.8437131804821647E-5</v>
      </c>
      <c r="H299" s="150">
        <f t="shared" si="14"/>
        <v>0.99881145552481088</v>
      </c>
      <c r="I299" s="139" t="str">
        <f t="shared" si="13"/>
        <v>CLASSE C</v>
      </c>
    </row>
    <row r="300" spans="1:9">
      <c r="A300" s="136" t="s">
        <v>832</v>
      </c>
      <c r="B300" s="136" t="s">
        <v>833</v>
      </c>
      <c r="C300" s="148">
        <v>7.3432399999999998</v>
      </c>
      <c r="D300" s="138" t="s">
        <v>157</v>
      </c>
      <c r="E300" s="137">
        <v>13.58</v>
      </c>
      <c r="F300" s="137">
        <v>99.72</v>
      </c>
      <c r="G300" s="149">
        <f t="shared" si="12"/>
        <v>2.7430361613240613E-5</v>
      </c>
      <c r="H300" s="150">
        <f t="shared" si="14"/>
        <v>0.99883888588642411</v>
      </c>
      <c r="I300" s="139" t="str">
        <f t="shared" si="13"/>
        <v>CLASSE C</v>
      </c>
    </row>
    <row r="301" spans="1:9">
      <c r="A301" s="136" t="s">
        <v>1394</v>
      </c>
      <c r="B301" s="136" t="s">
        <v>1395</v>
      </c>
      <c r="C301" s="148">
        <v>5.1427199999999997</v>
      </c>
      <c r="D301" s="138" t="s">
        <v>820</v>
      </c>
      <c r="E301" s="137">
        <v>18.47</v>
      </c>
      <c r="F301" s="137">
        <v>94.99</v>
      </c>
      <c r="G301" s="149">
        <f t="shared" si="12"/>
        <v>2.6129262431224687E-5</v>
      </c>
      <c r="H301" s="150">
        <f t="shared" si="14"/>
        <v>0.99886501514885528</v>
      </c>
      <c r="I301" s="139" t="str">
        <f t="shared" si="13"/>
        <v>CLASSE C</v>
      </c>
    </row>
    <row r="302" spans="1:9">
      <c r="A302" s="136" t="s">
        <v>1559</v>
      </c>
      <c r="B302" s="136" t="s">
        <v>1560</v>
      </c>
      <c r="C302" s="148">
        <v>0.22620000000000001</v>
      </c>
      <c r="D302" s="138" t="s">
        <v>56</v>
      </c>
      <c r="E302" s="137">
        <v>418.03</v>
      </c>
      <c r="F302" s="137">
        <v>94.56</v>
      </c>
      <c r="G302" s="149">
        <f t="shared" si="12"/>
        <v>2.6010980687405059E-5</v>
      </c>
      <c r="H302" s="150">
        <f t="shared" si="14"/>
        <v>0.99889102612954273</v>
      </c>
      <c r="I302" s="139" t="str">
        <f t="shared" si="13"/>
        <v>CLASSE C</v>
      </c>
    </row>
    <row r="303" spans="1:9" ht="22.5">
      <c r="A303" s="136" t="s">
        <v>1744</v>
      </c>
      <c r="B303" s="136" t="s">
        <v>1745</v>
      </c>
      <c r="C303" s="148">
        <v>96</v>
      </c>
      <c r="D303" s="138" t="s">
        <v>56</v>
      </c>
      <c r="E303" s="137">
        <v>0.98</v>
      </c>
      <c r="F303" s="137">
        <v>94.08</v>
      </c>
      <c r="G303" s="149">
        <f t="shared" si="12"/>
        <v>2.5878945252443611E-5</v>
      </c>
      <c r="H303" s="150">
        <f t="shared" si="14"/>
        <v>0.99891690507479514</v>
      </c>
      <c r="I303" s="139" t="str">
        <f t="shared" si="13"/>
        <v>CLASSE C</v>
      </c>
    </row>
    <row r="304" spans="1:9">
      <c r="A304" s="136" t="s">
        <v>1295</v>
      </c>
      <c r="B304" s="136" t="s">
        <v>1296</v>
      </c>
      <c r="C304" s="148">
        <v>405.87542500000001</v>
      </c>
      <c r="D304" s="138" t="s">
        <v>56</v>
      </c>
      <c r="E304" s="137">
        <v>0.23</v>
      </c>
      <c r="F304" s="137">
        <v>93.35</v>
      </c>
      <c r="G304" s="149">
        <f t="shared" si="12"/>
        <v>2.5678141361773077E-5</v>
      </c>
      <c r="H304" s="150">
        <f t="shared" si="14"/>
        <v>0.99894258321615692</v>
      </c>
      <c r="I304" s="139" t="str">
        <f t="shared" si="13"/>
        <v>CLASSE C</v>
      </c>
    </row>
    <row r="305" spans="1:9">
      <c r="A305" s="136" t="s">
        <v>2127</v>
      </c>
      <c r="B305" s="136" t="s">
        <v>2128</v>
      </c>
      <c r="C305" s="148">
        <v>1.2682</v>
      </c>
      <c r="D305" s="138" t="s">
        <v>56</v>
      </c>
      <c r="E305" s="137">
        <v>71.78</v>
      </c>
      <c r="F305" s="137">
        <v>91.03</v>
      </c>
      <c r="G305" s="149">
        <f t="shared" si="12"/>
        <v>2.5039970092792753E-5</v>
      </c>
      <c r="H305" s="150">
        <f t="shared" si="14"/>
        <v>0.99896762318624976</v>
      </c>
      <c r="I305" s="139" t="str">
        <f t="shared" si="13"/>
        <v>CLASSE C</v>
      </c>
    </row>
    <row r="306" spans="1:9">
      <c r="A306" s="136" t="s">
        <v>2129</v>
      </c>
      <c r="B306" s="136" t="s">
        <v>2130</v>
      </c>
      <c r="C306" s="148">
        <v>1.042</v>
      </c>
      <c r="D306" s="138" t="s">
        <v>56</v>
      </c>
      <c r="E306" s="137">
        <v>86.88</v>
      </c>
      <c r="F306" s="137">
        <v>90.53</v>
      </c>
      <c r="G306" s="149">
        <f t="shared" si="12"/>
        <v>2.4902433181374576E-5</v>
      </c>
      <c r="H306" s="150">
        <f t="shared" si="14"/>
        <v>0.99899252561943119</v>
      </c>
      <c r="I306" s="139" t="str">
        <f t="shared" si="13"/>
        <v>CLASSE C</v>
      </c>
    </row>
    <row r="307" spans="1:9">
      <c r="A307" s="136" t="s">
        <v>830</v>
      </c>
      <c r="B307" s="136" t="s">
        <v>831</v>
      </c>
      <c r="C307" s="148">
        <v>7.1947479999999997</v>
      </c>
      <c r="D307" s="138" t="s">
        <v>157</v>
      </c>
      <c r="E307" s="137">
        <v>12.18</v>
      </c>
      <c r="F307" s="137">
        <v>87.63</v>
      </c>
      <c r="G307" s="149">
        <f t="shared" si="12"/>
        <v>2.4104719095149168E-5</v>
      </c>
      <c r="H307" s="150">
        <f t="shared" si="14"/>
        <v>0.99901663033852639</v>
      </c>
      <c r="I307" s="139" t="str">
        <f t="shared" si="13"/>
        <v>CLASSE C</v>
      </c>
    </row>
    <row r="308" spans="1:9">
      <c r="A308" s="136" t="s">
        <v>1653</v>
      </c>
      <c r="B308" s="136" t="s">
        <v>1654</v>
      </c>
      <c r="C308" s="148">
        <v>30</v>
      </c>
      <c r="D308" s="138" t="s">
        <v>56</v>
      </c>
      <c r="E308" s="137">
        <v>3</v>
      </c>
      <c r="F308" s="137">
        <v>90</v>
      </c>
      <c r="G308" s="149">
        <f t="shared" si="12"/>
        <v>2.4756644055271312E-5</v>
      </c>
      <c r="H308" s="150">
        <f t="shared" si="14"/>
        <v>0.99904138698258171</v>
      </c>
      <c r="I308" s="139" t="str">
        <f t="shared" si="13"/>
        <v>CLASSE C</v>
      </c>
    </row>
    <row r="309" spans="1:9">
      <c r="A309" s="136" t="s">
        <v>1404</v>
      </c>
      <c r="B309" s="136" t="s">
        <v>1405</v>
      </c>
      <c r="C309" s="148">
        <v>15.46</v>
      </c>
      <c r="D309" s="138" t="s">
        <v>117</v>
      </c>
      <c r="E309" s="137">
        <v>5.53</v>
      </c>
      <c r="F309" s="137">
        <v>85.49</v>
      </c>
      <c r="G309" s="149">
        <f t="shared" si="12"/>
        <v>2.3516061114279381E-5</v>
      </c>
      <c r="H309" s="150">
        <f t="shared" si="14"/>
        <v>0.999064903043696</v>
      </c>
      <c r="I309" s="139" t="str">
        <f t="shared" si="13"/>
        <v>CLASSE C</v>
      </c>
    </row>
    <row r="310" spans="1:9">
      <c r="A310" s="136" t="s">
        <v>1285</v>
      </c>
      <c r="B310" s="136" t="s">
        <v>1286</v>
      </c>
      <c r="C310" s="148">
        <v>24</v>
      </c>
      <c r="D310" s="138" t="s">
        <v>56</v>
      </c>
      <c r="E310" s="137">
        <v>3.47</v>
      </c>
      <c r="F310" s="137">
        <v>83.28</v>
      </c>
      <c r="G310" s="149">
        <f t="shared" si="12"/>
        <v>2.2908147965811056E-5</v>
      </c>
      <c r="H310" s="150">
        <f t="shared" si="14"/>
        <v>0.99908781119166179</v>
      </c>
      <c r="I310" s="139" t="str">
        <f t="shared" si="13"/>
        <v>CLASSE C</v>
      </c>
    </row>
    <row r="311" spans="1:9">
      <c r="A311" s="136" t="s">
        <v>1240</v>
      </c>
      <c r="B311" s="136" t="s">
        <v>1241</v>
      </c>
      <c r="C311" s="148">
        <v>75</v>
      </c>
      <c r="D311" s="138" t="s">
        <v>56</v>
      </c>
      <c r="E311" s="137">
        <v>1.07</v>
      </c>
      <c r="F311" s="137">
        <v>80.25</v>
      </c>
      <c r="G311" s="149">
        <f t="shared" si="12"/>
        <v>2.207467428261692E-5</v>
      </c>
      <c r="H311" s="150">
        <f t="shared" si="14"/>
        <v>0.9991098858659444</v>
      </c>
      <c r="I311" s="139" t="str">
        <f t="shared" si="13"/>
        <v>CLASSE C</v>
      </c>
    </row>
    <row r="312" spans="1:9">
      <c r="A312" s="136" t="s">
        <v>2131</v>
      </c>
      <c r="B312" s="136" t="s">
        <v>2132</v>
      </c>
      <c r="C312" s="148">
        <v>36.386091999999998</v>
      </c>
      <c r="D312" s="138" t="s">
        <v>157</v>
      </c>
      <c r="E312" s="137">
        <v>2.17</v>
      </c>
      <c r="F312" s="137">
        <v>78.959999999999994</v>
      </c>
      <c r="G312" s="149">
        <f t="shared" si="12"/>
        <v>2.171982905115803E-5</v>
      </c>
      <c r="H312" s="150">
        <f t="shared" si="14"/>
        <v>0.99913160569499559</v>
      </c>
      <c r="I312" s="139" t="str">
        <f t="shared" si="13"/>
        <v>CLASSE C</v>
      </c>
    </row>
    <row r="313" spans="1:9">
      <c r="A313" s="136" t="s">
        <v>1874</v>
      </c>
      <c r="B313" s="136" t="s">
        <v>1875</v>
      </c>
      <c r="C313" s="148">
        <v>1</v>
      </c>
      <c r="D313" s="138" t="s">
        <v>56</v>
      </c>
      <c r="E313" s="137">
        <v>76</v>
      </c>
      <c r="F313" s="137">
        <v>76</v>
      </c>
      <c r="G313" s="149">
        <f t="shared" si="12"/>
        <v>2.0905610535562442E-5</v>
      </c>
      <c r="H313" s="150">
        <f t="shared" si="14"/>
        <v>0.99915251130553118</v>
      </c>
      <c r="I313" s="139" t="str">
        <f t="shared" si="13"/>
        <v>CLASSE C</v>
      </c>
    </row>
    <row r="314" spans="1:9">
      <c r="A314" s="136" t="s">
        <v>1871</v>
      </c>
      <c r="B314" s="136" t="s">
        <v>1135</v>
      </c>
      <c r="C314" s="148">
        <v>1</v>
      </c>
      <c r="D314" s="138" t="s">
        <v>56</v>
      </c>
      <c r="E314" s="137">
        <v>72.319999999999993</v>
      </c>
      <c r="F314" s="137">
        <v>72.319999999999993</v>
      </c>
      <c r="G314" s="149">
        <f t="shared" si="12"/>
        <v>1.9893338867524679E-5</v>
      </c>
      <c r="H314" s="150">
        <f t="shared" si="14"/>
        <v>0.99917240464439872</v>
      </c>
      <c r="I314" s="139" t="str">
        <f t="shared" si="13"/>
        <v>CLASSE C</v>
      </c>
    </row>
    <row r="315" spans="1:9" ht="22.5">
      <c r="A315" s="136" t="s">
        <v>907</v>
      </c>
      <c r="B315" s="136" t="s">
        <v>908</v>
      </c>
      <c r="C315" s="148">
        <v>56.425165</v>
      </c>
      <c r="D315" s="138" t="s">
        <v>86</v>
      </c>
      <c r="E315" s="137">
        <v>1.21</v>
      </c>
      <c r="F315" s="137">
        <v>68.27</v>
      </c>
      <c r="G315" s="149">
        <f t="shared" si="12"/>
        <v>1.8779289885037471E-5</v>
      </c>
      <c r="H315" s="150">
        <f t="shared" si="14"/>
        <v>0.99919118393428374</v>
      </c>
      <c r="I315" s="139" t="str">
        <f t="shared" si="13"/>
        <v>CLASSE C</v>
      </c>
    </row>
    <row r="316" spans="1:9" ht="22.5">
      <c r="A316" s="136" t="s">
        <v>1861</v>
      </c>
      <c r="B316" s="136" t="s">
        <v>1862</v>
      </c>
      <c r="C316" s="148">
        <v>1</v>
      </c>
      <c r="D316" s="138" t="s">
        <v>56</v>
      </c>
      <c r="E316" s="137">
        <v>66.599999999999994</v>
      </c>
      <c r="F316" s="137">
        <v>66.599999999999994</v>
      </c>
      <c r="G316" s="149">
        <f t="shared" si="12"/>
        <v>1.8319916600900769E-5</v>
      </c>
      <c r="H316" s="150">
        <f t="shared" si="14"/>
        <v>0.99920950385088469</v>
      </c>
      <c r="I316" s="139" t="str">
        <f t="shared" si="13"/>
        <v>CLASSE C</v>
      </c>
    </row>
    <row r="317" spans="1:9" ht="22.5">
      <c r="A317" s="136" t="s">
        <v>1526</v>
      </c>
      <c r="B317" s="136" t="s">
        <v>1527</v>
      </c>
      <c r="C317" s="148">
        <v>28.1204</v>
      </c>
      <c r="D317" s="138" t="s">
        <v>86</v>
      </c>
      <c r="E317" s="137">
        <v>2.2799999999999998</v>
      </c>
      <c r="F317" s="137">
        <v>64.11</v>
      </c>
      <c r="G317" s="149">
        <f t="shared" si="12"/>
        <v>1.7634982782038263E-5</v>
      </c>
      <c r="H317" s="150">
        <f t="shared" si="14"/>
        <v>0.99922713883366676</v>
      </c>
      <c r="I317" s="139" t="str">
        <f t="shared" si="13"/>
        <v>CLASSE C</v>
      </c>
    </row>
    <row r="318" spans="1:9" ht="22.5">
      <c r="A318" s="136" t="s">
        <v>1557</v>
      </c>
      <c r="B318" s="136" t="s">
        <v>1558</v>
      </c>
      <c r="C318" s="148">
        <v>0.73319999999999996</v>
      </c>
      <c r="D318" s="138" t="s">
        <v>117</v>
      </c>
      <c r="E318" s="137">
        <v>85.97</v>
      </c>
      <c r="F318" s="137">
        <v>63.03</v>
      </c>
      <c r="G318" s="149">
        <f t="shared" si="12"/>
        <v>1.7337903053375009E-5</v>
      </c>
      <c r="H318" s="150">
        <f t="shared" si="14"/>
        <v>0.99924447673672012</v>
      </c>
      <c r="I318" s="139" t="str">
        <f t="shared" si="13"/>
        <v>CLASSE C</v>
      </c>
    </row>
    <row r="319" spans="1:9">
      <c r="A319" s="136" t="s">
        <v>1684</v>
      </c>
      <c r="B319" s="136" t="s">
        <v>1685</v>
      </c>
      <c r="C319" s="148">
        <v>16</v>
      </c>
      <c r="D319" s="138" t="s">
        <v>545</v>
      </c>
      <c r="E319" s="137">
        <v>3.94</v>
      </c>
      <c r="F319" s="137">
        <v>63.04</v>
      </c>
      <c r="G319" s="149">
        <f t="shared" si="12"/>
        <v>1.7340653791603372E-5</v>
      </c>
      <c r="H319" s="150">
        <f t="shared" si="14"/>
        <v>0.99926181739051168</v>
      </c>
      <c r="I319" s="139" t="str">
        <f t="shared" si="13"/>
        <v>CLASSE C</v>
      </c>
    </row>
    <row r="320" spans="1:9">
      <c r="A320" s="136" t="s">
        <v>2133</v>
      </c>
      <c r="B320" s="136" t="s">
        <v>2134</v>
      </c>
      <c r="C320" s="148">
        <v>29.554122</v>
      </c>
      <c r="D320" s="138" t="s">
        <v>86</v>
      </c>
      <c r="E320" s="137">
        <v>2.08</v>
      </c>
      <c r="F320" s="137">
        <v>61.47</v>
      </c>
      <c r="G320" s="149">
        <f t="shared" si="12"/>
        <v>1.6908787889750307E-5</v>
      </c>
      <c r="H320" s="150">
        <f t="shared" si="14"/>
        <v>0.99927872617840141</v>
      </c>
      <c r="I320" s="139" t="str">
        <f t="shared" si="13"/>
        <v>CLASSE C</v>
      </c>
    </row>
    <row r="321" spans="1:9">
      <c r="A321" s="136" t="s">
        <v>1870</v>
      </c>
      <c r="B321" s="136" t="s">
        <v>1129</v>
      </c>
      <c r="C321" s="148">
        <v>1</v>
      </c>
      <c r="D321" s="138" t="s">
        <v>56</v>
      </c>
      <c r="E321" s="137">
        <v>60.87</v>
      </c>
      <c r="F321" s="137">
        <v>60.87</v>
      </c>
      <c r="G321" s="149">
        <f t="shared" si="12"/>
        <v>1.6743743596048497E-5</v>
      </c>
      <c r="H321" s="150">
        <f t="shared" si="14"/>
        <v>0.99929546992199747</v>
      </c>
      <c r="I321" s="139" t="str">
        <f t="shared" si="13"/>
        <v>CLASSE C</v>
      </c>
    </row>
    <row r="322" spans="1:9">
      <c r="A322" s="136" t="s">
        <v>1392</v>
      </c>
      <c r="B322" s="136" t="s">
        <v>1393</v>
      </c>
      <c r="C322" s="148">
        <v>1.71424</v>
      </c>
      <c r="D322" s="138" t="s">
        <v>820</v>
      </c>
      <c r="E322" s="137">
        <v>34.15</v>
      </c>
      <c r="F322" s="137">
        <v>58.54</v>
      </c>
      <c r="G322" s="149">
        <f t="shared" si="12"/>
        <v>1.6102821588839807E-5</v>
      </c>
      <c r="H322" s="150">
        <f t="shared" si="14"/>
        <v>0.99931157274358628</v>
      </c>
      <c r="I322" s="139" t="str">
        <f t="shared" si="13"/>
        <v>CLASSE C</v>
      </c>
    </row>
    <row r="323" spans="1:9" ht="22.5">
      <c r="A323" s="136" t="s">
        <v>2135</v>
      </c>
      <c r="B323" s="136" t="s">
        <v>2136</v>
      </c>
      <c r="C323" s="148">
        <v>50.641199999999998</v>
      </c>
      <c r="D323" s="138" t="s">
        <v>56</v>
      </c>
      <c r="E323" s="137">
        <v>1.1499999999999999</v>
      </c>
      <c r="F323" s="137">
        <v>58.24</v>
      </c>
      <c r="G323" s="149">
        <f t="shared" si="12"/>
        <v>1.6020299441988904E-5</v>
      </c>
      <c r="H323" s="150">
        <f t="shared" si="14"/>
        <v>0.99932759304302832</v>
      </c>
      <c r="I323" s="139" t="str">
        <f t="shared" si="13"/>
        <v>CLASSE C</v>
      </c>
    </row>
    <row r="324" spans="1:9">
      <c r="A324" s="136" t="s">
        <v>938</v>
      </c>
      <c r="B324" s="136" t="s">
        <v>939</v>
      </c>
      <c r="C324" s="148">
        <v>6.9029999999999996</v>
      </c>
      <c r="D324" s="138" t="s">
        <v>86</v>
      </c>
      <c r="E324" s="137">
        <v>8.39</v>
      </c>
      <c r="F324" s="137">
        <v>57.92</v>
      </c>
      <c r="G324" s="149">
        <f t="shared" si="12"/>
        <v>1.5932275818681272E-5</v>
      </c>
      <c r="H324" s="150">
        <f t="shared" si="14"/>
        <v>0.99934352531884696</v>
      </c>
      <c r="I324" s="139" t="str">
        <f t="shared" si="13"/>
        <v>CLASSE C</v>
      </c>
    </row>
    <row r="325" spans="1:9" ht="22.5">
      <c r="A325" s="136" t="s">
        <v>1007</v>
      </c>
      <c r="B325" s="136" t="s">
        <v>1008</v>
      </c>
      <c r="C325" s="148">
        <v>4</v>
      </c>
      <c r="D325" s="138" t="s">
        <v>56</v>
      </c>
      <c r="E325" s="137">
        <v>14.47</v>
      </c>
      <c r="F325" s="137">
        <v>57.88</v>
      </c>
      <c r="G325" s="149">
        <f t="shared" si="12"/>
        <v>1.5921272865767818E-5</v>
      </c>
      <c r="H325" s="150">
        <f t="shared" si="14"/>
        <v>0.99935944659171272</v>
      </c>
      <c r="I325" s="139" t="str">
        <f t="shared" si="13"/>
        <v>CLASSE C</v>
      </c>
    </row>
    <row r="326" spans="1:9">
      <c r="A326" s="136" t="s">
        <v>1444</v>
      </c>
      <c r="B326" s="136" t="s">
        <v>1445</v>
      </c>
      <c r="C326" s="148">
        <v>27.8752</v>
      </c>
      <c r="D326" s="138" t="s">
        <v>86</v>
      </c>
      <c r="E326" s="137">
        <v>2.02</v>
      </c>
      <c r="F326" s="137">
        <v>56.31</v>
      </c>
      <c r="G326" s="149">
        <f t="shared" si="12"/>
        <v>1.5489406963914753E-5</v>
      </c>
      <c r="H326" s="150">
        <f t="shared" si="14"/>
        <v>0.99937493599867666</v>
      </c>
      <c r="I326" s="139" t="str">
        <f t="shared" si="13"/>
        <v>CLASSE C</v>
      </c>
    </row>
    <row r="327" spans="1:9">
      <c r="A327" s="136" t="s">
        <v>1876</v>
      </c>
      <c r="B327" s="136" t="s">
        <v>1143</v>
      </c>
      <c r="C327" s="148">
        <v>1</v>
      </c>
      <c r="D327" s="138" t="s">
        <v>56</v>
      </c>
      <c r="E327" s="137">
        <v>56.02</v>
      </c>
      <c r="F327" s="137">
        <v>56.02</v>
      </c>
      <c r="G327" s="149">
        <f t="shared" ref="G327:G390" si="15">F327/SUM($F$7:$F$456)</f>
        <v>1.540963555529221E-5</v>
      </c>
      <c r="H327" s="150">
        <f t="shared" si="14"/>
        <v>0.9993903456342319</v>
      </c>
      <c r="I327" s="139" t="str">
        <f t="shared" ref="I327:I390" si="16">IF(H327&lt;0.5,"CLASSE A",IF(AND(H327&gt;=0.5,H327&lt;0.8),"CLASSE B","CLASSE C"))</f>
        <v>CLASSE C</v>
      </c>
    </row>
    <row r="328" spans="1:9">
      <c r="A328" s="136" t="s">
        <v>2137</v>
      </c>
      <c r="B328" s="136" t="s">
        <v>2138</v>
      </c>
      <c r="C328" s="148">
        <v>1.2682</v>
      </c>
      <c r="D328" s="138" t="s">
        <v>56</v>
      </c>
      <c r="E328" s="137">
        <v>43.8</v>
      </c>
      <c r="F328" s="137">
        <v>55.55</v>
      </c>
      <c r="G328" s="149">
        <f t="shared" si="15"/>
        <v>1.5280350858559124E-5</v>
      </c>
      <c r="H328" s="150">
        <f t="shared" ref="H328:H391" si="17">+G328+H327</f>
        <v>0.99940562598509042</v>
      </c>
      <c r="I328" s="139" t="str">
        <f t="shared" si="16"/>
        <v>CLASSE C</v>
      </c>
    </row>
    <row r="329" spans="1:9">
      <c r="A329" s="136" t="s">
        <v>1385</v>
      </c>
      <c r="B329" s="136" t="s">
        <v>1386</v>
      </c>
      <c r="C329" s="148">
        <v>33.524000000000001</v>
      </c>
      <c r="D329" s="138" t="s">
        <v>56</v>
      </c>
      <c r="E329" s="137">
        <v>1.61</v>
      </c>
      <c r="F329" s="137">
        <v>53.97</v>
      </c>
      <c r="G329" s="149">
        <f t="shared" si="15"/>
        <v>1.4845734218477697E-5</v>
      </c>
      <c r="H329" s="150">
        <f t="shared" si="17"/>
        <v>0.99942047171930892</v>
      </c>
      <c r="I329" s="139" t="str">
        <f t="shared" si="16"/>
        <v>CLASSE C</v>
      </c>
    </row>
    <row r="330" spans="1:9">
      <c r="A330" s="136" t="s">
        <v>2139</v>
      </c>
      <c r="B330" s="136" t="s">
        <v>2140</v>
      </c>
      <c r="C330" s="148">
        <v>6.6699010000000003</v>
      </c>
      <c r="D330" s="138" t="s">
        <v>581</v>
      </c>
      <c r="E330" s="137">
        <v>7.98</v>
      </c>
      <c r="F330" s="137">
        <v>53.23</v>
      </c>
      <c r="G330" s="149">
        <f t="shared" si="15"/>
        <v>1.4642179589578799E-5</v>
      </c>
      <c r="H330" s="150">
        <f t="shared" si="17"/>
        <v>0.9994351138988985</v>
      </c>
      <c r="I330" s="139" t="str">
        <f t="shared" si="16"/>
        <v>CLASSE C</v>
      </c>
    </row>
    <row r="331" spans="1:9" ht="22.5">
      <c r="A331" s="136" t="s">
        <v>1171</v>
      </c>
      <c r="B331" s="136" t="s">
        <v>1172</v>
      </c>
      <c r="C331" s="148">
        <v>2.0173999999999999</v>
      </c>
      <c r="D331" s="138" t="s">
        <v>56</v>
      </c>
      <c r="E331" s="137">
        <v>26.25</v>
      </c>
      <c r="F331" s="137">
        <v>52.96</v>
      </c>
      <c r="G331" s="149">
        <f t="shared" si="15"/>
        <v>1.4567909657412987E-5</v>
      </c>
      <c r="H331" s="150">
        <f t="shared" si="17"/>
        <v>0.99944968180855587</v>
      </c>
      <c r="I331" s="139" t="str">
        <f t="shared" si="16"/>
        <v>CLASSE C</v>
      </c>
    </row>
    <row r="332" spans="1:9">
      <c r="A332" s="136" t="s">
        <v>1094</v>
      </c>
      <c r="B332" s="136" t="s">
        <v>1095</v>
      </c>
      <c r="C332" s="148">
        <v>48</v>
      </c>
      <c r="D332" s="138" t="s">
        <v>56</v>
      </c>
      <c r="E332" s="137">
        <v>1.0489999999999999</v>
      </c>
      <c r="F332" s="137">
        <v>50.35</v>
      </c>
      <c r="G332" s="149">
        <f t="shared" si="15"/>
        <v>1.3849966979810119E-5</v>
      </c>
      <c r="H332" s="150">
        <f t="shared" si="17"/>
        <v>0.99946353177553571</v>
      </c>
      <c r="I332" s="139" t="str">
        <f t="shared" si="16"/>
        <v>CLASSE C</v>
      </c>
    </row>
    <row r="333" spans="1:9">
      <c r="A333" s="136" t="s">
        <v>1655</v>
      </c>
      <c r="B333" s="136" t="s">
        <v>1656</v>
      </c>
      <c r="C333" s="148">
        <v>4</v>
      </c>
      <c r="D333" s="138" t="s">
        <v>56</v>
      </c>
      <c r="E333" s="137">
        <v>12.59</v>
      </c>
      <c r="F333" s="137">
        <v>50.36</v>
      </c>
      <c r="G333" s="149">
        <f t="shared" si="15"/>
        <v>1.3852717718038481E-5</v>
      </c>
      <c r="H333" s="150">
        <f t="shared" si="17"/>
        <v>0.99947738449325374</v>
      </c>
      <c r="I333" s="139" t="str">
        <f t="shared" si="16"/>
        <v>CLASSE C</v>
      </c>
    </row>
    <row r="334" spans="1:9">
      <c r="A334" s="136" t="s">
        <v>2141</v>
      </c>
      <c r="B334" s="136" t="s">
        <v>2142</v>
      </c>
      <c r="C334" s="148">
        <v>8.3428000000000004</v>
      </c>
      <c r="D334" s="138" t="s">
        <v>56</v>
      </c>
      <c r="E334" s="137">
        <v>5.95</v>
      </c>
      <c r="F334" s="137">
        <v>49.64</v>
      </c>
      <c r="G334" s="149">
        <f t="shared" si="15"/>
        <v>1.3654664565596311E-5</v>
      </c>
      <c r="H334" s="150">
        <f t="shared" si="17"/>
        <v>0.99949103915781934</v>
      </c>
      <c r="I334" s="139" t="str">
        <f t="shared" si="16"/>
        <v>CLASSE C</v>
      </c>
    </row>
    <row r="335" spans="1:9">
      <c r="A335" s="136" t="s">
        <v>2143</v>
      </c>
      <c r="B335" s="136" t="s">
        <v>2144</v>
      </c>
      <c r="C335" s="148">
        <v>0.90480000000000005</v>
      </c>
      <c r="D335" s="138" t="s">
        <v>56</v>
      </c>
      <c r="E335" s="137">
        <v>53.98</v>
      </c>
      <c r="F335" s="137">
        <v>48.84</v>
      </c>
      <c r="G335" s="149">
        <f t="shared" si="15"/>
        <v>1.3434605507327233E-5</v>
      </c>
      <c r="H335" s="150">
        <f t="shared" si="17"/>
        <v>0.99950447376332663</v>
      </c>
      <c r="I335" s="139" t="str">
        <f t="shared" si="16"/>
        <v>CLASSE C</v>
      </c>
    </row>
    <row r="336" spans="1:9">
      <c r="A336" s="136" t="s">
        <v>2145</v>
      </c>
      <c r="B336" s="136" t="s">
        <v>2146</v>
      </c>
      <c r="C336" s="148">
        <v>5.1298180000000002</v>
      </c>
      <c r="D336" s="138" t="s">
        <v>581</v>
      </c>
      <c r="E336" s="137">
        <v>9.51</v>
      </c>
      <c r="F336" s="137">
        <v>48.78</v>
      </c>
      <c r="G336" s="149">
        <f t="shared" si="15"/>
        <v>1.3418101077957052E-5</v>
      </c>
      <c r="H336" s="150">
        <f t="shared" si="17"/>
        <v>0.99951789186440454</v>
      </c>
      <c r="I336" s="139" t="str">
        <f t="shared" si="16"/>
        <v>CLASSE C</v>
      </c>
    </row>
    <row r="337" spans="1:9">
      <c r="A337" s="136" t="s">
        <v>2147</v>
      </c>
      <c r="B337" s="136" t="s">
        <v>2148</v>
      </c>
      <c r="C337" s="148">
        <v>4.1231999999999998</v>
      </c>
      <c r="D337" s="138" t="s">
        <v>56</v>
      </c>
      <c r="E337" s="137">
        <v>11</v>
      </c>
      <c r="F337" s="137">
        <v>45.36</v>
      </c>
      <c r="G337" s="149">
        <f t="shared" si="15"/>
        <v>1.2477348603856742E-5</v>
      </c>
      <c r="H337" s="150">
        <f t="shared" si="17"/>
        <v>0.99953036921300842</v>
      </c>
      <c r="I337" s="139" t="str">
        <f t="shared" si="16"/>
        <v>CLASSE C</v>
      </c>
    </row>
    <row r="338" spans="1:9">
      <c r="A338" s="136" t="s">
        <v>2149</v>
      </c>
      <c r="B338" s="136" t="s">
        <v>2150</v>
      </c>
      <c r="C338" s="148">
        <v>0.58960000000000001</v>
      </c>
      <c r="D338" s="138" t="s">
        <v>56</v>
      </c>
      <c r="E338" s="137">
        <v>75</v>
      </c>
      <c r="F338" s="137">
        <v>44.22</v>
      </c>
      <c r="G338" s="149">
        <f t="shared" si="15"/>
        <v>1.2163764445823305E-5</v>
      </c>
      <c r="H338" s="150">
        <f t="shared" si="17"/>
        <v>0.99954253297745421</v>
      </c>
      <c r="I338" s="139" t="str">
        <f t="shared" si="16"/>
        <v>CLASSE C</v>
      </c>
    </row>
    <row r="339" spans="1:9">
      <c r="A339" s="136" t="s">
        <v>1280</v>
      </c>
      <c r="B339" s="136" t="s">
        <v>1281</v>
      </c>
      <c r="C339" s="148">
        <v>25</v>
      </c>
      <c r="D339" s="138" t="s">
        <v>56</v>
      </c>
      <c r="E339" s="137">
        <v>1.75</v>
      </c>
      <c r="F339" s="137">
        <v>43.75</v>
      </c>
      <c r="G339" s="149">
        <f t="shared" si="15"/>
        <v>1.2034479749090222E-5</v>
      </c>
      <c r="H339" s="150">
        <f t="shared" si="17"/>
        <v>0.99955456745720328</v>
      </c>
      <c r="I339" s="139" t="str">
        <f t="shared" si="16"/>
        <v>CLASSE C</v>
      </c>
    </row>
    <row r="340" spans="1:9">
      <c r="A340" s="136" t="s">
        <v>1327</v>
      </c>
      <c r="B340" s="136" t="s">
        <v>1328</v>
      </c>
      <c r="C340" s="148">
        <v>20.967600000000001</v>
      </c>
      <c r="D340" s="138" t="s">
        <v>56</v>
      </c>
      <c r="E340" s="137">
        <v>1.9</v>
      </c>
      <c r="F340" s="137">
        <v>39.840000000000003</v>
      </c>
      <c r="G340" s="149">
        <f t="shared" si="15"/>
        <v>1.0958941101800102E-5</v>
      </c>
      <c r="H340" s="150">
        <f t="shared" si="17"/>
        <v>0.99956552639830509</v>
      </c>
      <c r="I340" s="139" t="str">
        <f t="shared" si="16"/>
        <v>CLASSE C</v>
      </c>
    </row>
    <row r="341" spans="1:9" ht="22.5">
      <c r="A341" s="136" t="s">
        <v>1523</v>
      </c>
      <c r="B341" s="136" t="s">
        <v>1525</v>
      </c>
      <c r="C341" s="148">
        <v>1.042</v>
      </c>
      <c r="D341" s="138" t="s">
        <v>1524</v>
      </c>
      <c r="E341" s="137">
        <v>36.5</v>
      </c>
      <c r="F341" s="137">
        <v>38.03</v>
      </c>
      <c r="G341" s="149">
        <f t="shared" si="15"/>
        <v>1.0461057482466312E-5</v>
      </c>
      <c r="H341" s="150">
        <f t="shared" si="17"/>
        <v>0.99957598745578757</v>
      </c>
      <c r="I341" s="139" t="str">
        <f t="shared" si="16"/>
        <v>CLASSE C</v>
      </c>
    </row>
    <row r="342" spans="1:9">
      <c r="A342" s="136" t="s">
        <v>2151</v>
      </c>
      <c r="B342" s="136" t="s">
        <v>2152</v>
      </c>
      <c r="C342" s="148">
        <v>1.1792</v>
      </c>
      <c r="D342" s="138" t="s">
        <v>56</v>
      </c>
      <c r="E342" s="137">
        <v>32.03</v>
      </c>
      <c r="F342" s="137">
        <v>37.770000000000003</v>
      </c>
      <c r="G342" s="149">
        <f t="shared" si="15"/>
        <v>1.0389538288528861E-5</v>
      </c>
      <c r="H342" s="150">
        <f t="shared" si="17"/>
        <v>0.99958637699407615</v>
      </c>
      <c r="I342" s="139" t="str">
        <f t="shared" si="16"/>
        <v>CLASSE C</v>
      </c>
    </row>
    <row r="343" spans="1:9" ht="22.5">
      <c r="A343" s="136" t="s">
        <v>2153</v>
      </c>
      <c r="B343" s="136" t="s">
        <v>2154</v>
      </c>
      <c r="C343" s="148">
        <v>4.5379000000000003E-2</v>
      </c>
      <c r="D343" s="138" t="s">
        <v>56</v>
      </c>
      <c r="E343" s="137">
        <v>835.12</v>
      </c>
      <c r="F343" s="137">
        <v>37.9</v>
      </c>
      <c r="G343" s="149">
        <f t="shared" si="15"/>
        <v>1.0425297885497586E-5</v>
      </c>
      <c r="H343" s="150">
        <f t="shared" si="17"/>
        <v>0.99959680229196168</v>
      </c>
      <c r="I343" s="139" t="str">
        <f t="shared" si="16"/>
        <v>CLASSE C</v>
      </c>
    </row>
    <row r="344" spans="1:9">
      <c r="A344" s="136" t="s">
        <v>828</v>
      </c>
      <c r="B344" s="136" t="s">
        <v>829</v>
      </c>
      <c r="C344" s="148">
        <v>2.9114399999999998</v>
      </c>
      <c r="D344" s="138" t="s">
        <v>157</v>
      </c>
      <c r="E344" s="137">
        <v>12.33</v>
      </c>
      <c r="F344" s="137">
        <v>35.9</v>
      </c>
      <c r="G344" s="149">
        <f t="shared" si="15"/>
        <v>9.8751502398248902E-6</v>
      </c>
      <c r="H344" s="150">
        <f t="shared" si="17"/>
        <v>0.99960667744220155</v>
      </c>
      <c r="I344" s="139" t="str">
        <f t="shared" si="16"/>
        <v>CLASSE C</v>
      </c>
    </row>
    <row r="345" spans="1:9">
      <c r="A345" s="136" t="s">
        <v>1873</v>
      </c>
      <c r="B345" s="136" t="s">
        <v>1139</v>
      </c>
      <c r="C345" s="148">
        <v>1</v>
      </c>
      <c r="D345" s="138" t="s">
        <v>56</v>
      </c>
      <c r="E345" s="137">
        <v>36.31</v>
      </c>
      <c r="F345" s="137">
        <v>36.31</v>
      </c>
      <c r="G345" s="149">
        <f t="shared" si="15"/>
        <v>9.9879305071877943E-6</v>
      </c>
      <c r="H345" s="150">
        <f t="shared" si="17"/>
        <v>0.99961666537270877</v>
      </c>
      <c r="I345" s="139" t="str">
        <f t="shared" si="16"/>
        <v>CLASSE C</v>
      </c>
    </row>
    <row r="346" spans="1:9">
      <c r="A346" s="136" t="s">
        <v>1746</v>
      </c>
      <c r="B346" s="136" t="s">
        <v>1747</v>
      </c>
      <c r="C346" s="148">
        <v>96</v>
      </c>
      <c r="D346" s="138" t="s">
        <v>56</v>
      </c>
      <c r="E346" s="137">
        <v>0.37</v>
      </c>
      <c r="F346" s="137">
        <v>35.520000000000003</v>
      </c>
      <c r="G346" s="149">
        <f t="shared" si="15"/>
        <v>9.770622187147079E-6</v>
      </c>
      <c r="H346" s="150">
        <f t="shared" si="17"/>
        <v>0.99962643599489587</v>
      </c>
      <c r="I346" s="139" t="str">
        <f t="shared" si="16"/>
        <v>CLASSE C</v>
      </c>
    </row>
    <row r="347" spans="1:9" ht="22.5">
      <c r="A347" s="136" t="s">
        <v>2155</v>
      </c>
      <c r="B347" s="136" t="s">
        <v>2156</v>
      </c>
      <c r="C347" s="148">
        <v>47.795636000000002</v>
      </c>
      <c r="D347" s="138" t="s">
        <v>86</v>
      </c>
      <c r="E347" s="137">
        <v>0.74</v>
      </c>
      <c r="F347" s="137">
        <v>35.369999999999997</v>
      </c>
      <c r="G347" s="149">
        <f t="shared" si="15"/>
        <v>9.7293611137216257E-6</v>
      </c>
      <c r="H347" s="150">
        <f t="shared" si="17"/>
        <v>0.99963616535600963</v>
      </c>
      <c r="I347" s="139" t="str">
        <f t="shared" si="16"/>
        <v>CLASSE C</v>
      </c>
    </row>
    <row r="348" spans="1:9">
      <c r="A348" s="136" t="s">
        <v>2157</v>
      </c>
      <c r="B348" s="136" t="s">
        <v>2158</v>
      </c>
      <c r="C348" s="148">
        <v>4.7632000000000003</v>
      </c>
      <c r="D348" s="138" t="s">
        <v>56</v>
      </c>
      <c r="E348" s="137">
        <v>7.35</v>
      </c>
      <c r="F348" s="137">
        <v>35.01</v>
      </c>
      <c r="G348" s="149">
        <f t="shared" si="15"/>
        <v>9.6303345375005399E-6</v>
      </c>
      <c r="H348" s="150">
        <f t="shared" si="17"/>
        <v>0.99964579569054712</v>
      </c>
      <c r="I348" s="139" t="str">
        <f t="shared" si="16"/>
        <v>CLASSE C</v>
      </c>
    </row>
    <row r="349" spans="1:9" ht="22.5">
      <c r="A349" s="136" t="s">
        <v>1563</v>
      </c>
      <c r="B349" s="136" t="s">
        <v>1564</v>
      </c>
      <c r="C349" s="148">
        <v>0.22620000000000001</v>
      </c>
      <c r="D349" s="138" t="s">
        <v>56</v>
      </c>
      <c r="E349" s="137">
        <v>154.02000000000001</v>
      </c>
      <c r="F349" s="137">
        <v>34.840000000000003</v>
      </c>
      <c r="G349" s="149">
        <f t="shared" si="15"/>
        <v>9.583571987618363E-6</v>
      </c>
      <c r="H349" s="150">
        <f t="shared" si="17"/>
        <v>0.99965537926253478</v>
      </c>
      <c r="I349" s="139" t="str">
        <f t="shared" si="16"/>
        <v>CLASSE C</v>
      </c>
    </row>
    <row r="350" spans="1:9">
      <c r="A350" s="136" t="s">
        <v>819</v>
      </c>
      <c r="B350" s="136" t="s">
        <v>821</v>
      </c>
      <c r="C350" s="148">
        <v>5.7471589999999999</v>
      </c>
      <c r="D350" s="138" t="s">
        <v>820</v>
      </c>
      <c r="E350" s="137">
        <v>6.26</v>
      </c>
      <c r="F350" s="137">
        <v>35.979999999999997</v>
      </c>
      <c r="G350" s="149">
        <f t="shared" si="15"/>
        <v>9.8971561456517964E-6</v>
      </c>
      <c r="H350" s="150">
        <f t="shared" si="17"/>
        <v>0.99966527641868042</v>
      </c>
      <c r="I350" s="139" t="str">
        <f t="shared" si="16"/>
        <v>CLASSE C</v>
      </c>
    </row>
    <row r="351" spans="1:9" ht="22.5">
      <c r="A351" s="136" t="s">
        <v>1162</v>
      </c>
      <c r="B351" s="136" t="s">
        <v>1163</v>
      </c>
      <c r="C351" s="148">
        <v>1</v>
      </c>
      <c r="D351" s="138" t="s">
        <v>56</v>
      </c>
      <c r="E351" s="137">
        <v>33.57</v>
      </c>
      <c r="F351" s="137">
        <v>33.57</v>
      </c>
      <c r="G351" s="149">
        <f t="shared" si="15"/>
        <v>9.2342282326161999E-6</v>
      </c>
      <c r="H351" s="150">
        <f t="shared" si="17"/>
        <v>0.99967451064691304</v>
      </c>
      <c r="I351" s="139" t="str">
        <f t="shared" si="16"/>
        <v>CLASSE C</v>
      </c>
    </row>
    <row r="352" spans="1:9">
      <c r="A352" s="136" t="s">
        <v>2159</v>
      </c>
      <c r="B352" s="136" t="s">
        <v>2160</v>
      </c>
      <c r="C352" s="148">
        <v>3.9286799999999999</v>
      </c>
      <c r="D352" s="138" t="s">
        <v>86</v>
      </c>
      <c r="E352" s="137">
        <v>8.32</v>
      </c>
      <c r="F352" s="137">
        <v>32.69</v>
      </c>
      <c r="G352" s="149">
        <f t="shared" si="15"/>
        <v>8.9921632685202123E-6</v>
      </c>
      <c r="H352" s="150">
        <f t="shared" si="17"/>
        <v>0.99968350281018159</v>
      </c>
      <c r="I352" s="139" t="str">
        <f t="shared" si="16"/>
        <v>CLASSE C</v>
      </c>
    </row>
    <row r="353" spans="1:9">
      <c r="A353" s="136" t="s">
        <v>1003</v>
      </c>
      <c r="B353" s="136" t="s">
        <v>1004</v>
      </c>
      <c r="C353" s="148">
        <v>4.8</v>
      </c>
      <c r="D353" s="138" t="s">
        <v>86</v>
      </c>
      <c r="E353" s="137">
        <v>6.72</v>
      </c>
      <c r="F353" s="137">
        <v>32.26</v>
      </c>
      <c r="G353" s="149">
        <f t="shared" si="15"/>
        <v>8.8738815247005828E-6</v>
      </c>
      <c r="H353" s="150">
        <f t="shared" si="17"/>
        <v>0.9996923766917063</v>
      </c>
      <c r="I353" s="139" t="str">
        <f t="shared" si="16"/>
        <v>CLASSE C</v>
      </c>
    </row>
    <row r="354" spans="1:9">
      <c r="A354" s="136" t="s">
        <v>1337</v>
      </c>
      <c r="B354" s="136" t="s">
        <v>1338</v>
      </c>
      <c r="C354" s="148">
        <v>18</v>
      </c>
      <c r="D354" s="138" t="s">
        <v>56</v>
      </c>
      <c r="E354" s="137">
        <v>1.75</v>
      </c>
      <c r="F354" s="137">
        <v>31.5</v>
      </c>
      <c r="G354" s="149">
        <f t="shared" si="15"/>
        <v>8.6648254193449588E-6</v>
      </c>
      <c r="H354" s="150">
        <f t="shared" si="17"/>
        <v>0.99970104151712569</v>
      </c>
      <c r="I354" s="139" t="str">
        <f t="shared" si="16"/>
        <v>CLASSE C</v>
      </c>
    </row>
    <row r="355" spans="1:9">
      <c r="A355" s="136" t="s">
        <v>1244</v>
      </c>
      <c r="B355" s="136" t="s">
        <v>1245</v>
      </c>
      <c r="C355" s="148">
        <v>522.096</v>
      </c>
      <c r="D355" s="138" t="s">
        <v>56</v>
      </c>
      <c r="E355" s="137">
        <v>0.06</v>
      </c>
      <c r="F355" s="137">
        <v>31.33</v>
      </c>
      <c r="G355" s="149">
        <f t="shared" si="15"/>
        <v>8.6180628694627803E-6</v>
      </c>
      <c r="H355" s="150">
        <f t="shared" si="17"/>
        <v>0.99970965957999514</v>
      </c>
      <c r="I355" s="139" t="str">
        <f t="shared" si="16"/>
        <v>CLASSE C</v>
      </c>
    </row>
    <row r="356" spans="1:9">
      <c r="A356" s="136" t="s">
        <v>1230</v>
      </c>
      <c r="B356" s="136" t="s">
        <v>1231</v>
      </c>
      <c r="C356" s="148">
        <v>1</v>
      </c>
      <c r="D356" s="138" t="s">
        <v>56</v>
      </c>
      <c r="E356" s="137">
        <v>29.48</v>
      </c>
      <c r="F356" s="137">
        <v>29.48</v>
      </c>
      <c r="G356" s="149">
        <f t="shared" si="15"/>
        <v>8.1091762972155361E-6</v>
      </c>
      <c r="H356" s="150">
        <f t="shared" si="17"/>
        <v>0.99971776875629237</v>
      </c>
      <c r="I356" s="139" t="str">
        <f t="shared" si="16"/>
        <v>CLASSE C</v>
      </c>
    </row>
    <row r="357" spans="1:9">
      <c r="A357" s="136" t="s">
        <v>2161</v>
      </c>
      <c r="B357" s="136" t="s">
        <v>2162</v>
      </c>
      <c r="C357" s="148">
        <v>1.9838039999999999</v>
      </c>
      <c r="D357" s="138" t="s">
        <v>581</v>
      </c>
      <c r="E357" s="137">
        <v>14.59</v>
      </c>
      <c r="F357" s="137">
        <v>28.94</v>
      </c>
      <c r="G357" s="149">
        <f t="shared" si="15"/>
        <v>7.960636432883909E-6</v>
      </c>
      <c r="H357" s="150">
        <f t="shared" si="17"/>
        <v>0.9997257293927253</v>
      </c>
      <c r="I357" s="139" t="str">
        <f t="shared" si="16"/>
        <v>CLASSE C</v>
      </c>
    </row>
    <row r="358" spans="1:9">
      <c r="A358" s="136" t="s">
        <v>2163</v>
      </c>
      <c r="B358" s="136" t="s">
        <v>2164</v>
      </c>
      <c r="C358" s="148">
        <v>0.58960000000000001</v>
      </c>
      <c r="D358" s="138" t="s">
        <v>56</v>
      </c>
      <c r="E358" s="137">
        <v>46.64</v>
      </c>
      <c r="F358" s="137">
        <v>27.5</v>
      </c>
      <c r="G358" s="149">
        <f t="shared" si="15"/>
        <v>7.5645301279995674E-6</v>
      </c>
      <c r="H358" s="150">
        <f t="shared" si="17"/>
        <v>0.99973329392285326</v>
      </c>
      <c r="I358" s="139" t="str">
        <f t="shared" si="16"/>
        <v>CLASSE C</v>
      </c>
    </row>
    <row r="359" spans="1:9">
      <c r="A359" s="136" t="s">
        <v>2165</v>
      </c>
      <c r="B359" s="136" t="s">
        <v>2166</v>
      </c>
      <c r="C359" s="148">
        <v>16.194320000000001</v>
      </c>
      <c r="D359" s="138" t="s">
        <v>56</v>
      </c>
      <c r="E359" s="137">
        <v>1.63</v>
      </c>
      <c r="F359" s="137">
        <v>26.4</v>
      </c>
      <c r="G359" s="149">
        <f t="shared" si="15"/>
        <v>7.2619489228795845E-6</v>
      </c>
      <c r="H359" s="150">
        <f t="shared" si="17"/>
        <v>0.99974055587177613</v>
      </c>
      <c r="I359" s="139" t="str">
        <f t="shared" si="16"/>
        <v>CLASSE C</v>
      </c>
    </row>
    <row r="360" spans="1:9">
      <c r="A360" s="136" t="s">
        <v>2167</v>
      </c>
      <c r="B360" s="136" t="s">
        <v>2168</v>
      </c>
      <c r="C360" s="148">
        <v>4.9222000000000001</v>
      </c>
      <c r="D360" s="138" t="s">
        <v>56</v>
      </c>
      <c r="E360" s="137">
        <v>5.23</v>
      </c>
      <c r="F360" s="137">
        <v>25.74</v>
      </c>
      <c r="G360" s="149">
        <f t="shared" si="15"/>
        <v>7.0804001998075947E-6</v>
      </c>
      <c r="H360" s="150">
        <f t="shared" si="17"/>
        <v>0.99974763627197594</v>
      </c>
      <c r="I360" s="139" t="str">
        <f t="shared" si="16"/>
        <v>CLASSE C</v>
      </c>
    </row>
    <row r="361" spans="1:9" ht="22.5">
      <c r="A361" s="136" t="s">
        <v>1227</v>
      </c>
      <c r="B361" s="136" t="s">
        <v>1228</v>
      </c>
      <c r="C361" s="148">
        <v>1</v>
      </c>
      <c r="D361" s="138" t="s">
        <v>56</v>
      </c>
      <c r="E361" s="137">
        <v>25.6</v>
      </c>
      <c r="F361" s="137">
        <v>25.6</v>
      </c>
      <c r="G361" s="149">
        <f t="shared" si="15"/>
        <v>7.0418898646105074E-6</v>
      </c>
      <c r="H361" s="150">
        <f t="shared" si="17"/>
        <v>0.99975467816184049</v>
      </c>
      <c r="I361" s="139" t="str">
        <f t="shared" si="16"/>
        <v>CLASSE C</v>
      </c>
    </row>
    <row r="362" spans="1:9">
      <c r="A362" s="136" t="s">
        <v>2169</v>
      </c>
      <c r="B362" s="136" t="s">
        <v>2170</v>
      </c>
      <c r="C362" s="148">
        <v>0.31837300000000002</v>
      </c>
      <c r="D362" s="138" t="s">
        <v>99</v>
      </c>
      <c r="E362" s="137">
        <v>79.78</v>
      </c>
      <c r="F362" s="137">
        <v>25.4</v>
      </c>
      <c r="G362" s="149">
        <f t="shared" si="15"/>
        <v>6.9868751000432367E-6</v>
      </c>
      <c r="H362" s="150">
        <f t="shared" si="17"/>
        <v>0.99976166503694053</v>
      </c>
      <c r="I362" s="139" t="str">
        <f t="shared" si="16"/>
        <v>CLASSE C</v>
      </c>
    </row>
    <row r="363" spans="1:9">
      <c r="A363" s="136" t="s">
        <v>2171</v>
      </c>
      <c r="B363" s="136" t="s">
        <v>2172</v>
      </c>
      <c r="C363" s="148">
        <v>1</v>
      </c>
      <c r="D363" s="138" t="s">
        <v>56</v>
      </c>
      <c r="E363" s="137">
        <v>23.77</v>
      </c>
      <c r="F363" s="137">
        <v>23.77</v>
      </c>
      <c r="G363" s="149">
        <f t="shared" si="15"/>
        <v>6.5385047688199902E-6</v>
      </c>
      <c r="H363" s="150">
        <f t="shared" si="17"/>
        <v>0.99976820354170937</v>
      </c>
      <c r="I363" s="139" t="str">
        <f t="shared" si="16"/>
        <v>CLASSE C</v>
      </c>
    </row>
    <row r="364" spans="1:9" ht="22.5">
      <c r="A364" s="136" t="s">
        <v>1867</v>
      </c>
      <c r="B364" s="136" t="s">
        <v>1868</v>
      </c>
      <c r="C364" s="148">
        <v>33</v>
      </c>
      <c r="D364" s="138" t="s">
        <v>56</v>
      </c>
      <c r="E364" s="137">
        <v>0.7</v>
      </c>
      <c r="F364" s="137">
        <v>23.1</v>
      </c>
      <c r="G364" s="149">
        <f t="shared" si="15"/>
        <v>6.3542053075196369E-6</v>
      </c>
      <c r="H364" s="150">
        <f t="shared" si="17"/>
        <v>0.99977455774701685</v>
      </c>
      <c r="I364" s="139" t="str">
        <f t="shared" si="16"/>
        <v>CLASSE C</v>
      </c>
    </row>
    <row r="365" spans="1:9">
      <c r="A365" s="136" t="s">
        <v>1092</v>
      </c>
      <c r="B365" s="136" t="s">
        <v>1093</v>
      </c>
      <c r="C365" s="148">
        <v>4.62</v>
      </c>
      <c r="D365" s="138" t="s">
        <v>157</v>
      </c>
      <c r="E365" s="137">
        <v>4.78</v>
      </c>
      <c r="F365" s="137">
        <v>22.08</v>
      </c>
      <c r="G365" s="149">
        <f t="shared" si="15"/>
        <v>6.0736300082265612E-6</v>
      </c>
      <c r="H365" s="150">
        <f t="shared" si="17"/>
        <v>0.99978063137702511</v>
      </c>
      <c r="I365" s="139" t="str">
        <f t="shared" si="16"/>
        <v>CLASSE C</v>
      </c>
    </row>
    <row r="366" spans="1:9">
      <c r="A366" s="136" t="s">
        <v>1804</v>
      </c>
      <c r="B366" s="136" t="s">
        <v>1805</v>
      </c>
      <c r="C366" s="148">
        <v>0.62597899999999995</v>
      </c>
      <c r="D366" s="138" t="s">
        <v>56</v>
      </c>
      <c r="E366" s="137">
        <v>35.299999999999997</v>
      </c>
      <c r="F366" s="137">
        <v>22.1</v>
      </c>
      <c r="G366" s="149">
        <f t="shared" si="15"/>
        <v>6.079131484683289E-6</v>
      </c>
      <c r="H366" s="150">
        <f t="shared" si="17"/>
        <v>0.99978671050850976</v>
      </c>
      <c r="I366" s="139" t="str">
        <f t="shared" si="16"/>
        <v>CLASSE C</v>
      </c>
    </row>
    <row r="367" spans="1:9" ht="22.5">
      <c r="A367" s="136" t="s">
        <v>2173</v>
      </c>
      <c r="B367" s="136" t="s">
        <v>2174</v>
      </c>
      <c r="C367" s="148">
        <v>2.5569999999999998E-3</v>
      </c>
      <c r="D367" s="138" t="s">
        <v>56</v>
      </c>
      <c r="E367" s="137">
        <v>8667.34</v>
      </c>
      <c r="F367" s="137">
        <v>22.17</v>
      </c>
      <c r="G367" s="149">
        <f t="shared" si="15"/>
        <v>6.0983866522818335E-6</v>
      </c>
      <c r="H367" s="150">
        <f t="shared" si="17"/>
        <v>0.99979280889516209</v>
      </c>
      <c r="I367" s="139" t="str">
        <f t="shared" si="16"/>
        <v>CLASSE C</v>
      </c>
    </row>
    <row r="368" spans="1:9" ht="22.5">
      <c r="A368" s="136" t="s">
        <v>2175</v>
      </c>
      <c r="B368" s="136" t="s">
        <v>2176</v>
      </c>
      <c r="C368" s="148">
        <v>0.58960000000000001</v>
      </c>
      <c r="D368" s="138" t="s">
        <v>56</v>
      </c>
      <c r="E368" s="137">
        <v>36.270000000000003</v>
      </c>
      <c r="F368" s="137">
        <v>21.38</v>
      </c>
      <c r="G368" s="149">
        <f t="shared" si="15"/>
        <v>5.8810783322411182E-6</v>
      </c>
      <c r="H368" s="150">
        <f t="shared" si="17"/>
        <v>0.9997986899734943</v>
      </c>
      <c r="I368" s="139" t="str">
        <f t="shared" si="16"/>
        <v>CLASSE C</v>
      </c>
    </row>
    <row r="369" spans="1:9">
      <c r="A369" s="136" t="s">
        <v>1333</v>
      </c>
      <c r="B369" s="136" t="s">
        <v>1334</v>
      </c>
      <c r="C369" s="148">
        <v>0.99960000000000004</v>
      </c>
      <c r="D369" s="138" t="s">
        <v>56</v>
      </c>
      <c r="E369" s="137">
        <v>21.38</v>
      </c>
      <c r="F369" s="137">
        <v>21.37</v>
      </c>
      <c r="G369" s="149">
        <f t="shared" si="15"/>
        <v>5.8783275940127555E-6</v>
      </c>
      <c r="H369" s="150">
        <f t="shared" si="17"/>
        <v>0.99980456830108833</v>
      </c>
      <c r="I369" s="139" t="str">
        <f t="shared" si="16"/>
        <v>CLASSE C</v>
      </c>
    </row>
    <row r="370" spans="1:9" ht="22.5">
      <c r="A370" s="136" t="s">
        <v>2177</v>
      </c>
      <c r="B370" s="136" t="s">
        <v>2178</v>
      </c>
      <c r="C370" s="148">
        <v>24.952960000000001</v>
      </c>
      <c r="D370" s="138" t="s">
        <v>56</v>
      </c>
      <c r="E370" s="137">
        <v>0.84</v>
      </c>
      <c r="F370" s="137">
        <v>20.96</v>
      </c>
      <c r="G370" s="149">
        <f t="shared" si="15"/>
        <v>5.7655473266498522E-6</v>
      </c>
      <c r="H370" s="150">
        <f t="shared" si="17"/>
        <v>0.999810333848415</v>
      </c>
      <c r="I370" s="139" t="str">
        <f t="shared" si="16"/>
        <v>CLASSE C</v>
      </c>
    </row>
    <row r="371" spans="1:9">
      <c r="A371" s="136" t="s">
        <v>2179</v>
      </c>
      <c r="B371" s="136" t="s">
        <v>2180</v>
      </c>
      <c r="C371" s="148">
        <v>1.832238</v>
      </c>
      <c r="D371" s="138" t="s">
        <v>157</v>
      </c>
      <c r="E371" s="137">
        <v>11.09</v>
      </c>
      <c r="F371" s="137">
        <v>20.32</v>
      </c>
      <c r="G371" s="149">
        <f t="shared" si="15"/>
        <v>5.5895000800345902E-6</v>
      </c>
      <c r="H371" s="150">
        <f t="shared" si="17"/>
        <v>0.99981592334849501</v>
      </c>
      <c r="I371" s="139" t="str">
        <f t="shared" si="16"/>
        <v>CLASSE C</v>
      </c>
    </row>
    <row r="372" spans="1:9">
      <c r="A372" s="136" t="s">
        <v>1326</v>
      </c>
      <c r="B372" s="136" t="s">
        <v>1247</v>
      </c>
      <c r="C372" s="148">
        <v>402.096</v>
      </c>
      <c r="D372" s="138" t="s">
        <v>56</v>
      </c>
      <c r="E372" s="137">
        <v>0.05</v>
      </c>
      <c r="F372" s="137">
        <v>20.100000000000001</v>
      </c>
      <c r="G372" s="149">
        <f t="shared" si="15"/>
        <v>5.5289838390105933E-6</v>
      </c>
      <c r="H372" s="150">
        <f t="shared" si="17"/>
        <v>0.99982145233233399</v>
      </c>
      <c r="I372" s="139" t="str">
        <f t="shared" si="16"/>
        <v>CLASSE C</v>
      </c>
    </row>
    <row r="373" spans="1:9">
      <c r="A373" s="136" t="s">
        <v>2181</v>
      </c>
      <c r="B373" s="136" t="s">
        <v>2182</v>
      </c>
      <c r="C373" s="148">
        <v>6.3609999999999998</v>
      </c>
      <c r="D373" s="138" t="s">
        <v>56</v>
      </c>
      <c r="E373" s="137">
        <v>3.13</v>
      </c>
      <c r="F373" s="137">
        <v>19.91</v>
      </c>
      <c r="G373" s="149">
        <f t="shared" si="15"/>
        <v>5.4767198126716868E-6</v>
      </c>
      <c r="H373" s="150">
        <f t="shared" si="17"/>
        <v>0.99982692905214665</v>
      </c>
      <c r="I373" s="139" t="str">
        <f t="shared" si="16"/>
        <v>CLASSE C</v>
      </c>
    </row>
    <row r="374" spans="1:9" ht="22.5">
      <c r="A374" s="136" t="s">
        <v>2183</v>
      </c>
      <c r="B374" s="136" t="s">
        <v>2184</v>
      </c>
      <c r="C374" s="148">
        <v>1.3810000000000001E-3</v>
      </c>
      <c r="D374" s="138" t="s">
        <v>56</v>
      </c>
      <c r="E374" s="137">
        <v>14384.61</v>
      </c>
      <c r="F374" s="137">
        <v>19.87</v>
      </c>
      <c r="G374" s="149">
        <f t="shared" si="15"/>
        <v>5.4657168597582337E-6</v>
      </c>
      <c r="H374" s="150">
        <f t="shared" si="17"/>
        <v>0.99983239476900643</v>
      </c>
      <c r="I374" s="139" t="str">
        <f t="shared" si="16"/>
        <v>CLASSE C</v>
      </c>
    </row>
    <row r="375" spans="1:9" ht="22.5">
      <c r="A375" s="136" t="s">
        <v>2185</v>
      </c>
      <c r="B375" s="136" t="s">
        <v>2186</v>
      </c>
      <c r="C375" s="148">
        <v>9.7970000000000002E-3</v>
      </c>
      <c r="D375" s="138" t="s">
        <v>56</v>
      </c>
      <c r="E375" s="137">
        <v>1973.59</v>
      </c>
      <c r="F375" s="137">
        <v>19.34</v>
      </c>
      <c r="G375" s="149">
        <f t="shared" si="15"/>
        <v>5.3199277336549684E-6</v>
      </c>
      <c r="H375" s="150">
        <f t="shared" si="17"/>
        <v>0.9998377146967401</v>
      </c>
      <c r="I375" s="139" t="str">
        <f t="shared" si="16"/>
        <v>CLASSE C</v>
      </c>
    </row>
    <row r="376" spans="1:9" ht="22.5">
      <c r="A376" s="136" t="s">
        <v>2187</v>
      </c>
      <c r="B376" s="136" t="s">
        <v>2188</v>
      </c>
      <c r="C376" s="148">
        <v>2.5364</v>
      </c>
      <c r="D376" s="138" t="s">
        <v>56</v>
      </c>
      <c r="E376" s="137">
        <v>7.47</v>
      </c>
      <c r="F376" s="137">
        <v>18.95</v>
      </c>
      <c r="G376" s="149">
        <f t="shared" si="15"/>
        <v>5.212648942748793E-6</v>
      </c>
      <c r="H376" s="150">
        <f t="shared" si="17"/>
        <v>0.99984292734568281</v>
      </c>
      <c r="I376" s="139" t="str">
        <f t="shared" si="16"/>
        <v>CLASSE C</v>
      </c>
    </row>
    <row r="377" spans="1:9" ht="22.5">
      <c r="A377" s="136" t="s">
        <v>1439</v>
      </c>
      <c r="B377" s="136" t="s">
        <v>1440</v>
      </c>
      <c r="C377" s="148">
        <v>4</v>
      </c>
      <c r="D377" s="138" t="s">
        <v>86</v>
      </c>
      <c r="E377" s="137">
        <v>4.67</v>
      </c>
      <c r="F377" s="137">
        <v>18.68</v>
      </c>
      <c r="G377" s="149">
        <f t="shared" si="15"/>
        <v>5.1383790105829794E-6</v>
      </c>
      <c r="H377" s="150">
        <f t="shared" si="17"/>
        <v>0.99984806572469342</v>
      </c>
      <c r="I377" s="139" t="str">
        <f t="shared" si="16"/>
        <v>CLASSE C</v>
      </c>
    </row>
    <row r="378" spans="1:9" ht="22.5">
      <c r="A378" s="136" t="s">
        <v>2189</v>
      </c>
      <c r="B378" s="136" t="s">
        <v>2190</v>
      </c>
      <c r="C378" s="148">
        <v>0.67859999999999998</v>
      </c>
      <c r="D378" s="138" t="s">
        <v>1524</v>
      </c>
      <c r="E378" s="137">
        <v>27.31</v>
      </c>
      <c r="F378" s="137">
        <v>18.53</v>
      </c>
      <c r="G378" s="149">
        <f t="shared" si="15"/>
        <v>5.097117937157527E-6</v>
      </c>
      <c r="H378" s="150">
        <f t="shared" si="17"/>
        <v>0.99985316284263059</v>
      </c>
      <c r="I378" s="139" t="str">
        <f t="shared" si="16"/>
        <v>CLASSE C</v>
      </c>
    </row>
    <row r="379" spans="1:9">
      <c r="A379" s="136" t="s">
        <v>1387</v>
      </c>
      <c r="B379" s="136" t="s">
        <v>1388</v>
      </c>
      <c r="C379" s="148">
        <v>1.4112</v>
      </c>
      <c r="D379" s="138" t="s">
        <v>820</v>
      </c>
      <c r="E379" s="137">
        <v>12.7</v>
      </c>
      <c r="F379" s="137">
        <v>17.920000000000002</v>
      </c>
      <c r="G379" s="149">
        <f t="shared" si="15"/>
        <v>4.9293229052273554E-6</v>
      </c>
      <c r="H379" s="150">
        <f t="shared" si="17"/>
        <v>0.99985809216553578</v>
      </c>
      <c r="I379" s="139" t="str">
        <f t="shared" si="16"/>
        <v>CLASSE C</v>
      </c>
    </row>
    <row r="380" spans="1:9" ht="22.5">
      <c r="A380" s="136" t="s">
        <v>2191</v>
      </c>
      <c r="B380" s="136" t="s">
        <v>2192</v>
      </c>
      <c r="C380" s="148">
        <v>1</v>
      </c>
      <c r="D380" s="138" t="s">
        <v>56</v>
      </c>
      <c r="E380" s="137">
        <v>17.72</v>
      </c>
      <c r="F380" s="137">
        <v>17.72</v>
      </c>
      <c r="G380" s="149">
        <f t="shared" si="15"/>
        <v>4.8743081406600847E-6</v>
      </c>
      <c r="H380" s="150">
        <f t="shared" si="17"/>
        <v>0.99986296647367645</v>
      </c>
      <c r="I380" s="139" t="str">
        <f t="shared" si="16"/>
        <v>CLASSE C</v>
      </c>
    </row>
    <row r="381" spans="1:9">
      <c r="A381" s="136" t="s">
        <v>1341</v>
      </c>
      <c r="B381" s="136" t="s">
        <v>1342</v>
      </c>
      <c r="C381" s="148">
        <v>0.99960000000000004</v>
      </c>
      <c r="D381" s="138" t="s">
        <v>56</v>
      </c>
      <c r="E381" s="137">
        <v>17.3</v>
      </c>
      <c r="F381" s="137">
        <v>17.29</v>
      </c>
      <c r="G381" s="149">
        <f t="shared" si="15"/>
        <v>4.7560263968404552E-6</v>
      </c>
      <c r="H381" s="150">
        <f t="shared" si="17"/>
        <v>0.99986772250007327</v>
      </c>
      <c r="I381" s="139" t="str">
        <f t="shared" si="16"/>
        <v>CLASSE C</v>
      </c>
    </row>
    <row r="382" spans="1:9">
      <c r="A382" s="136" t="s">
        <v>2193</v>
      </c>
      <c r="B382" s="136" t="s">
        <v>2194</v>
      </c>
      <c r="C382" s="148">
        <v>0.90480000000000005</v>
      </c>
      <c r="D382" s="138" t="s">
        <v>56</v>
      </c>
      <c r="E382" s="137">
        <v>19.07</v>
      </c>
      <c r="F382" s="137">
        <v>17.25</v>
      </c>
      <c r="G382" s="149">
        <f t="shared" si="15"/>
        <v>4.7450234439270012E-6</v>
      </c>
      <c r="H382" s="150">
        <f t="shared" si="17"/>
        <v>0.99987246752351722</v>
      </c>
      <c r="I382" s="139" t="str">
        <f t="shared" si="16"/>
        <v>CLASSE C</v>
      </c>
    </row>
    <row r="383" spans="1:9">
      <c r="A383" s="136" t="s">
        <v>2195</v>
      </c>
      <c r="B383" s="136" t="s">
        <v>2196</v>
      </c>
      <c r="C383" s="148">
        <v>3.0507749999999998</v>
      </c>
      <c r="D383" s="138" t="s">
        <v>86</v>
      </c>
      <c r="E383" s="137">
        <v>5.41</v>
      </c>
      <c r="F383" s="137">
        <v>16.5</v>
      </c>
      <c r="G383" s="149">
        <f t="shared" si="15"/>
        <v>4.5387180767997408E-6</v>
      </c>
      <c r="H383" s="150">
        <f t="shared" si="17"/>
        <v>0.99987700624159404</v>
      </c>
      <c r="I383" s="139" t="str">
        <f t="shared" si="16"/>
        <v>CLASSE C</v>
      </c>
    </row>
    <row r="384" spans="1:9" ht="14.25" customHeight="1">
      <c r="A384" s="136" t="s">
        <v>1751</v>
      </c>
      <c r="B384" s="136" t="s">
        <v>1752</v>
      </c>
      <c r="C384" s="148">
        <v>64</v>
      </c>
      <c r="D384" s="138" t="s">
        <v>56</v>
      </c>
      <c r="E384" s="137">
        <v>0.25</v>
      </c>
      <c r="F384" s="137">
        <v>16</v>
      </c>
      <c r="G384" s="149">
        <f t="shared" si="15"/>
        <v>4.4011811653815668E-6</v>
      </c>
      <c r="H384" s="150">
        <f t="shared" si="17"/>
        <v>0.99988140742275944</v>
      </c>
      <c r="I384" s="139" t="str">
        <f t="shared" si="16"/>
        <v>CLASSE C</v>
      </c>
    </row>
    <row r="385" spans="1:9">
      <c r="A385" s="136" t="s">
        <v>2197</v>
      </c>
      <c r="B385" s="136" t="s">
        <v>2198</v>
      </c>
      <c r="C385" s="148">
        <v>3.4434</v>
      </c>
      <c r="D385" s="138" t="s">
        <v>56</v>
      </c>
      <c r="E385" s="137">
        <v>4.55</v>
      </c>
      <c r="F385" s="137">
        <v>15.67</v>
      </c>
      <c r="G385" s="149">
        <f t="shared" si="15"/>
        <v>4.3104068038455715E-6</v>
      </c>
      <c r="H385" s="150">
        <f t="shared" si="17"/>
        <v>0.99988571782956326</v>
      </c>
      <c r="I385" s="139" t="str">
        <f t="shared" si="16"/>
        <v>CLASSE C</v>
      </c>
    </row>
    <row r="386" spans="1:9" ht="22.5">
      <c r="A386" s="136" t="s">
        <v>2199</v>
      </c>
      <c r="B386" s="136" t="s">
        <v>2200</v>
      </c>
      <c r="C386" s="148">
        <v>34</v>
      </c>
      <c r="D386" s="138" t="s">
        <v>56</v>
      </c>
      <c r="E386" s="137">
        <v>0.45</v>
      </c>
      <c r="F386" s="137">
        <v>15.3</v>
      </c>
      <c r="G386" s="149">
        <f t="shared" si="15"/>
        <v>4.208629489396123E-6</v>
      </c>
      <c r="H386" s="150">
        <f t="shared" si="17"/>
        <v>0.99988992645905261</v>
      </c>
      <c r="I386" s="139" t="str">
        <f t="shared" si="16"/>
        <v>CLASSE C</v>
      </c>
    </row>
    <row r="387" spans="1:9">
      <c r="A387" s="136" t="s">
        <v>2201</v>
      </c>
      <c r="B387" s="136" t="s">
        <v>2202</v>
      </c>
      <c r="C387" s="148">
        <v>29.239704</v>
      </c>
      <c r="D387" s="138" t="s">
        <v>157</v>
      </c>
      <c r="E387" s="137">
        <v>0.5</v>
      </c>
      <c r="F387" s="137">
        <v>14.62</v>
      </c>
      <c r="G387" s="149">
        <f t="shared" si="15"/>
        <v>4.0215792898674061E-6</v>
      </c>
      <c r="H387" s="150">
        <f t="shared" si="17"/>
        <v>0.99989394803834253</v>
      </c>
      <c r="I387" s="139" t="str">
        <f t="shared" si="16"/>
        <v>CLASSE C</v>
      </c>
    </row>
    <row r="388" spans="1:9">
      <c r="A388" s="136" t="s">
        <v>934</v>
      </c>
      <c r="B388" s="136" t="s">
        <v>935</v>
      </c>
      <c r="C388" s="148">
        <v>1.300994</v>
      </c>
      <c r="D388" s="138" t="s">
        <v>157</v>
      </c>
      <c r="E388" s="137">
        <v>11</v>
      </c>
      <c r="F388" s="137">
        <v>14.31</v>
      </c>
      <c r="G388" s="149">
        <f t="shared" si="15"/>
        <v>3.9363064047881386E-6</v>
      </c>
      <c r="H388" s="150">
        <f t="shared" si="17"/>
        <v>0.99989788434474736</v>
      </c>
      <c r="I388" s="139" t="str">
        <f t="shared" si="16"/>
        <v>CLASSE C</v>
      </c>
    </row>
    <row r="389" spans="1:9" ht="22.5">
      <c r="A389" s="136" t="s">
        <v>2203</v>
      </c>
      <c r="B389" s="136" t="s">
        <v>2204</v>
      </c>
      <c r="C389" s="148">
        <v>1.152E-3</v>
      </c>
      <c r="D389" s="138" t="s">
        <v>56</v>
      </c>
      <c r="E389" s="137">
        <v>12203.38</v>
      </c>
      <c r="F389" s="137">
        <v>14.06</v>
      </c>
      <c r="G389" s="149">
        <f t="shared" si="15"/>
        <v>3.867537949079052E-6</v>
      </c>
      <c r="H389" s="150">
        <f t="shared" si="17"/>
        <v>0.99990175188269648</v>
      </c>
      <c r="I389" s="139" t="str">
        <f t="shared" si="16"/>
        <v>CLASSE C</v>
      </c>
    </row>
    <row r="390" spans="1:9">
      <c r="A390" s="136" t="s">
        <v>2205</v>
      </c>
      <c r="B390" s="136" t="s">
        <v>2206</v>
      </c>
      <c r="C390" s="148">
        <v>0.33964699999999998</v>
      </c>
      <c r="D390" s="138" t="s">
        <v>56</v>
      </c>
      <c r="E390" s="137">
        <v>40.65</v>
      </c>
      <c r="F390" s="137">
        <v>13.81</v>
      </c>
      <c r="G390" s="149">
        <f t="shared" si="15"/>
        <v>3.7987694933699651E-6</v>
      </c>
      <c r="H390" s="150">
        <f t="shared" si="17"/>
        <v>0.99990555065218989</v>
      </c>
      <c r="I390" s="139" t="str">
        <f t="shared" si="16"/>
        <v>CLASSE C</v>
      </c>
    </row>
    <row r="391" spans="1:9">
      <c r="A391" s="136" t="s">
        <v>2207</v>
      </c>
      <c r="B391" s="136" t="s">
        <v>2208</v>
      </c>
      <c r="C391" s="148">
        <v>5.8250000000000002</v>
      </c>
      <c r="D391" s="138" t="s">
        <v>86</v>
      </c>
      <c r="E391" s="137">
        <v>2.36</v>
      </c>
      <c r="F391" s="137">
        <v>13.75</v>
      </c>
      <c r="G391" s="149">
        <f t="shared" ref="G391:G454" si="18">F391/SUM($F$7:$F$456)</f>
        <v>3.7822650639997837E-6</v>
      </c>
      <c r="H391" s="150">
        <f t="shared" si="17"/>
        <v>0.99990933291725392</v>
      </c>
      <c r="I391" s="139" t="str">
        <f t="shared" ref="I391:I454" si="19">IF(H391&lt;0.5,"CLASSE A",IF(AND(H391&gt;=0.5,H391&lt;0.8),"CLASSE B","CLASSE C"))</f>
        <v>CLASSE C</v>
      </c>
    </row>
    <row r="392" spans="1:9" ht="22.5">
      <c r="A392" s="136" t="s">
        <v>2209</v>
      </c>
      <c r="B392" s="136" t="s">
        <v>2210</v>
      </c>
      <c r="C392" s="148">
        <v>1.3572</v>
      </c>
      <c r="D392" s="138" t="s">
        <v>56</v>
      </c>
      <c r="E392" s="137">
        <v>10.07</v>
      </c>
      <c r="F392" s="137">
        <v>13.67</v>
      </c>
      <c r="G392" s="149">
        <f t="shared" si="18"/>
        <v>3.7602591581728761E-6</v>
      </c>
      <c r="H392" s="150">
        <f t="shared" ref="H392:H455" si="20">+G392+H391</f>
        <v>0.99991309317641208</v>
      </c>
      <c r="I392" s="139" t="str">
        <f t="shared" si="19"/>
        <v>CLASSE C</v>
      </c>
    </row>
    <row r="393" spans="1:9">
      <c r="A393" s="136" t="s">
        <v>2211</v>
      </c>
      <c r="B393" s="136" t="s">
        <v>2212</v>
      </c>
      <c r="C393" s="148">
        <v>4.2729749999999997</v>
      </c>
      <c r="D393" s="138" t="s">
        <v>86</v>
      </c>
      <c r="E393" s="137">
        <v>3.15</v>
      </c>
      <c r="F393" s="137">
        <v>13.46</v>
      </c>
      <c r="G393" s="149">
        <f t="shared" si="18"/>
        <v>3.7024936553772431E-6</v>
      </c>
      <c r="H393" s="150">
        <f t="shared" si="20"/>
        <v>0.99991679567006742</v>
      </c>
      <c r="I393" s="139" t="str">
        <f t="shared" si="19"/>
        <v>CLASSE C</v>
      </c>
    </row>
    <row r="394" spans="1:9" ht="22.5">
      <c r="A394" s="136" t="s">
        <v>2213</v>
      </c>
      <c r="B394" s="136" t="s">
        <v>2214</v>
      </c>
      <c r="C394" s="148">
        <v>93.148315999999994</v>
      </c>
      <c r="D394" s="138" t="s">
        <v>1524</v>
      </c>
      <c r="E394" s="137">
        <v>0.14000000000000001</v>
      </c>
      <c r="F394" s="137">
        <v>13.04</v>
      </c>
      <c r="G394" s="149">
        <f t="shared" si="18"/>
        <v>3.5869626497859768E-6</v>
      </c>
      <c r="H394" s="150">
        <f t="shared" si="20"/>
        <v>0.99992038263271721</v>
      </c>
      <c r="I394" s="139" t="str">
        <f t="shared" si="19"/>
        <v>CLASSE C</v>
      </c>
    </row>
    <row r="395" spans="1:9">
      <c r="A395" s="136" t="s">
        <v>2215</v>
      </c>
      <c r="B395" s="136" t="s">
        <v>2216</v>
      </c>
      <c r="C395" s="148">
        <v>1.8577999999999999</v>
      </c>
      <c r="D395" s="138" t="s">
        <v>56</v>
      </c>
      <c r="E395" s="137">
        <v>6.6</v>
      </c>
      <c r="F395" s="137">
        <v>12.26</v>
      </c>
      <c r="G395" s="149">
        <f t="shared" si="18"/>
        <v>3.3724050679736254E-6</v>
      </c>
      <c r="H395" s="150">
        <f t="shared" si="20"/>
        <v>0.99992375503778519</v>
      </c>
      <c r="I395" s="139" t="str">
        <f t="shared" si="19"/>
        <v>CLASSE C</v>
      </c>
    </row>
    <row r="396" spans="1:9">
      <c r="A396" s="136" t="s">
        <v>2217</v>
      </c>
      <c r="B396" s="136" t="s">
        <v>2218</v>
      </c>
      <c r="C396" s="148">
        <v>1.4698</v>
      </c>
      <c r="D396" s="138" t="s">
        <v>56</v>
      </c>
      <c r="E396" s="137">
        <v>8.09</v>
      </c>
      <c r="F396" s="137">
        <v>11.89</v>
      </c>
      <c r="G396" s="149">
        <f t="shared" si="18"/>
        <v>3.2706277535241769E-6</v>
      </c>
      <c r="H396" s="150">
        <f t="shared" si="20"/>
        <v>0.9999270256655387</v>
      </c>
      <c r="I396" s="139" t="str">
        <f t="shared" si="19"/>
        <v>CLASSE C</v>
      </c>
    </row>
    <row r="397" spans="1:9" ht="22.5">
      <c r="A397" s="136" t="s">
        <v>2219</v>
      </c>
      <c r="B397" s="136" t="s">
        <v>2220</v>
      </c>
      <c r="C397" s="148">
        <v>0.2016</v>
      </c>
      <c r="D397" s="138" t="s">
        <v>56</v>
      </c>
      <c r="E397" s="137">
        <v>58.28</v>
      </c>
      <c r="F397" s="137">
        <v>11.75</v>
      </c>
      <c r="G397" s="149">
        <f t="shared" si="18"/>
        <v>3.2321174183270879E-6</v>
      </c>
      <c r="H397" s="150">
        <f t="shared" si="20"/>
        <v>0.99993025778295708</v>
      </c>
      <c r="I397" s="139" t="str">
        <f t="shared" si="19"/>
        <v>CLASSE C</v>
      </c>
    </row>
    <row r="398" spans="1:9">
      <c r="A398" s="136" t="s">
        <v>2221</v>
      </c>
      <c r="B398" s="136" t="s">
        <v>2222</v>
      </c>
      <c r="C398" s="148">
        <v>0.25596200000000002</v>
      </c>
      <c r="D398" s="138" t="s">
        <v>157</v>
      </c>
      <c r="E398" s="137">
        <v>44.3</v>
      </c>
      <c r="F398" s="137">
        <v>11.34</v>
      </c>
      <c r="G398" s="149">
        <f t="shared" si="18"/>
        <v>3.1193371509641855E-6</v>
      </c>
      <c r="H398" s="150">
        <f t="shared" si="20"/>
        <v>0.99993337712010799</v>
      </c>
      <c r="I398" s="139" t="str">
        <f t="shared" si="19"/>
        <v>CLASSE C</v>
      </c>
    </row>
    <row r="399" spans="1:9">
      <c r="A399" s="136" t="s">
        <v>2223</v>
      </c>
      <c r="B399" s="136" t="s">
        <v>2224</v>
      </c>
      <c r="C399" s="148">
        <v>0.67859999999999998</v>
      </c>
      <c r="D399" s="138" t="s">
        <v>56</v>
      </c>
      <c r="E399" s="137">
        <v>16.600000000000001</v>
      </c>
      <c r="F399" s="137">
        <v>11.26</v>
      </c>
      <c r="G399" s="149">
        <f t="shared" si="18"/>
        <v>3.0973312451372775E-6</v>
      </c>
      <c r="H399" s="150">
        <f t="shared" si="20"/>
        <v>0.99993647445135314</v>
      </c>
      <c r="I399" s="139" t="str">
        <f t="shared" si="19"/>
        <v>CLASSE C</v>
      </c>
    </row>
    <row r="400" spans="1:9">
      <c r="A400" s="136" t="s">
        <v>2225</v>
      </c>
      <c r="B400" s="136" t="s">
        <v>2226</v>
      </c>
      <c r="C400" s="148">
        <v>1</v>
      </c>
      <c r="D400" s="138" t="s">
        <v>56</v>
      </c>
      <c r="E400" s="137">
        <v>11.09</v>
      </c>
      <c r="F400" s="137">
        <v>11.09</v>
      </c>
      <c r="G400" s="149">
        <f t="shared" si="18"/>
        <v>3.0505686952550985E-6</v>
      </c>
      <c r="H400" s="150">
        <f t="shared" si="20"/>
        <v>0.99993952502004835</v>
      </c>
      <c r="I400" s="139" t="str">
        <f t="shared" si="19"/>
        <v>CLASSE C</v>
      </c>
    </row>
    <row r="401" spans="1:9" ht="22.5">
      <c r="A401" s="136" t="s">
        <v>1291</v>
      </c>
      <c r="B401" s="136" t="s">
        <v>1292</v>
      </c>
      <c r="C401" s="148">
        <v>49.526400000000002</v>
      </c>
      <c r="D401" s="138" t="s">
        <v>56</v>
      </c>
      <c r="E401" s="137">
        <v>0.2</v>
      </c>
      <c r="F401" s="137">
        <v>9.91</v>
      </c>
      <c r="G401" s="149">
        <f t="shared" si="18"/>
        <v>2.7259815843082077E-6</v>
      </c>
      <c r="H401" s="150">
        <f t="shared" si="20"/>
        <v>0.9999422510016327</v>
      </c>
      <c r="I401" s="139" t="str">
        <f t="shared" si="19"/>
        <v>CLASSE C</v>
      </c>
    </row>
    <row r="402" spans="1:9">
      <c r="A402" s="136" t="s">
        <v>2227</v>
      </c>
      <c r="B402" s="136" t="s">
        <v>2228</v>
      </c>
      <c r="C402" s="148">
        <v>0.51244999999999996</v>
      </c>
      <c r="D402" s="138" t="s">
        <v>581</v>
      </c>
      <c r="E402" s="137">
        <v>18.45</v>
      </c>
      <c r="F402" s="137">
        <v>9.4499999999999993</v>
      </c>
      <c r="G402" s="149">
        <f t="shared" si="18"/>
        <v>2.5994476258034877E-6</v>
      </c>
      <c r="H402" s="150">
        <f t="shared" si="20"/>
        <v>0.99994485044925852</v>
      </c>
      <c r="I402" s="139" t="str">
        <f t="shared" si="19"/>
        <v>CLASSE C</v>
      </c>
    </row>
    <row r="403" spans="1:9">
      <c r="A403" s="136" t="s">
        <v>2229</v>
      </c>
      <c r="B403" s="136" t="s">
        <v>2230</v>
      </c>
      <c r="C403" s="148">
        <v>5.3406799999999999</v>
      </c>
      <c r="D403" s="138" t="s">
        <v>56</v>
      </c>
      <c r="E403" s="137">
        <v>1.66</v>
      </c>
      <c r="F403" s="137">
        <v>8.8699999999999992</v>
      </c>
      <c r="G403" s="149">
        <f t="shared" si="18"/>
        <v>2.4399048085584058E-6</v>
      </c>
      <c r="H403" s="150">
        <f t="shared" si="20"/>
        <v>0.99994729035406704</v>
      </c>
      <c r="I403" s="139" t="str">
        <f t="shared" si="19"/>
        <v>CLASSE C</v>
      </c>
    </row>
    <row r="404" spans="1:9" ht="22.5">
      <c r="A404" s="136" t="s">
        <v>2231</v>
      </c>
      <c r="B404" s="136" t="s">
        <v>2232</v>
      </c>
      <c r="C404" s="148">
        <v>1.106E-3</v>
      </c>
      <c r="D404" s="138" t="s">
        <v>56</v>
      </c>
      <c r="E404" s="137">
        <v>7951.45</v>
      </c>
      <c r="F404" s="137">
        <v>8.7899999999999991</v>
      </c>
      <c r="G404" s="149">
        <f t="shared" si="18"/>
        <v>2.4178989027314979E-6</v>
      </c>
      <c r="H404" s="150">
        <f t="shared" si="20"/>
        <v>0.9999497082529698</v>
      </c>
      <c r="I404" s="139" t="str">
        <f t="shared" si="19"/>
        <v>CLASSE C</v>
      </c>
    </row>
    <row r="405" spans="1:9">
      <c r="A405" s="136" t="s">
        <v>1877</v>
      </c>
      <c r="B405" s="136" t="s">
        <v>1145</v>
      </c>
      <c r="C405" s="148">
        <v>1</v>
      </c>
      <c r="D405" s="138" t="s">
        <v>56</v>
      </c>
      <c r="E405" s="137">
        <v>8.6999999999999993</v>
      </c>
      <c r="F405" s="137">
        <v>8.6999999999999993</v>
      </c>
      <c r="G405" s="149">
        <f t="shared" si="18"/>
        <v>2.3931422586762268E-6</v>
      </c>
      <c r="H405" s="150">
        <f t="shared" si="20"/>
        <v>0.9999521013952285</v>
      </c>
      <c r="I405" s="139" t="str">
        <f t="shared" si="19"/>
        <v>CLASSE C</v>
      </c>
    </row>
    <row r="406" spans="1:9" ht="22.5">
      <c r="A406" s="136" t="s">
        <v>1242</v>
      </c>
      <c r="B406" s="136" t="s">
        <v>1243</v>
      </c>
      <c r="C406" s="148">
        <v>17.3584</v>
      </c>
      <c r="D406" s="138" t="s">
        <v>56</v>
      </c>
      <c r="E406" s="137">
        <v>0.49</v>
      </c>
      <c r="F406" s="137">
        <v>8.51</v>
      </c>
      <c r="G406" s="149">
        <f t="shared" si="18"/>
        <v>2.3408782323373208E-6</v>
      </c>
      <c r="H406" s="150">
        <f t="shared" si="20"/>
        <v>0.99995444227346086</v>
      </c>
      <c r="I406" s="139" t="str">
        <f t="shared" si="19"/>
        <v>CLASSE C</v>
      </c>
    </row>
    <row r="407" spans="1:9">
      <c r="A407" s="136" t="s">
        <v>1561</v>
      </c>
      <c r="B407" s="136" t="s">
        <v>1562</v>
      </c>
      <c r="C407" s="148">
        <v>0.45240000000000002</v>
      </c>
      <c r="D407" s="138" t="s">
        <v>56</v>
      </c>
      <c r="E407" s="137">
        <v>17.5</v>
      </c>
      <c r="F407" s="137">
        <v>7.92</v>
      </c>
      <c r="G407" s="149">
        <f t="shared" si="18"/>
        <v>2.1785846768638754E-6</v>
      </c>
      <c r="H407" s="150">
        <f t="shared" si="20"/>
        <v>0.99995662085813775</v>
      </c>
      <c r="I407" s="139" t="str">
        <f t="shared" si="19"/>
        <v>CLASSE C</v>
      </c>
    </row>
    <row r="408" spans="1:9">
      <c r="A408" s="136" t="s">
        <v>2233</v>
      </c>
      <c r="B408" s="136" t="s">
        <v>2234</v>
      </c>
      <c r="C408" s="148">
        <v>3.8715999999999999</v>
      </c>
      <c r="D408" s="138" t="s">
        <v>56</v>
      </c>
      <c r="E408" s="137">
        <v>2</v>
      </c>
      <c r="F408" s="137">
        <v>7.74</v>
      </c>
      <c r="G408" s="149">
        <f t="shared" si="18"/>
        <v>2.1290713887533329E-6</v>
      </c>
      <c r="H408" s="150">
        <f t="shared" si="20"/>
        <v>0.99995874992952649</v>
      </c>
      <c r="I408" s="139" t="str">
        <f t="shared" si="19"/>
        <v>CLASSE C</v>
      </c>
    </row>
    <row r="409" spans="1:9">
      <c r="A409" s="136" t="s">
        <v>1802</v>
      </c>
      <c r="B409" s="136" t="s">
        <v>1803</v>
      </c>
      <c r="C409" s="148">
        <v>0.59399999999999997</v>
      </c>
      <c r="D409" s="138" t="s">
        <v>56</v>
      </c>
      <c r="E409" s="137">
        <v>12.9</v>
      </c>
      <c r="F409" s="137">
        <v>7.66</v>
      </c>
      <c r="G409" s="149">
        <f t="shared" si="18"/>
        <v>2.107065482926425E-6</v>
      </c>
      <c r="H409" s="150">
        <f t="shared" si="20"/>
        <v>0.99996085699500947</v>
      </c>
      <c r="I409" s="139" t="str">
        <f t="shared" si="19"/>
        <v>CLASSE C</v>
      </c>
    </row>
    <row r="410" spans="1:9">
      <c r="A410" s="136" t="s">
        <v>1784</v>
      </c>
      <c r="B410" s="136" t="s">
        <v>635</v>
      </c>
      <c r="C410" s="148">
        <v>3</v>
      </c>
      <c r="D410" s="138" t="s">
        <v>86</v>
      </c>
      <c r="E410" s="137">
        <v>2.54</v>
      </c>
      <c r="F410" s="137">
        <v>7.62</v>
      </c>
      <c r="G410" s="149">
        <f t="shared" si="18"/>
        <v>2.096062530012971E-6</v>
      </c>
      <c r="H410" s="150">
        <f t="shared" si="20"/>
        <v>0.99996295305753946</v>
      </c>
      <c r="I410" s="139" t="str">
        <f t="shared" si="19"/>
        <v>CLASSE C</v>
      </c>
    </row>
    <row r="411" spans="1:9">
      <c r="A411" s="136" t="s">
        <v>1339</v>
      </c>
      <c r="B411" s="136" t="s">
        <v>1340</v>
      </c>
      <c r="C411" s="148">
        <v>0.99960000000000004</v>
      </c>
      <c r="D411" s="138" t="s">
        <v>56</v>
      </c>
      <c r="E411" s="137">
        <v>7.33</v>
      </c>
      <c r="F411" s="137">
        <v>7.33</v>
      </c>
      <c r="G411" s="149">
        <f t="shared" si="18"/>
        <v>2.01629112139043E-6</v>
      </c>
      <c r="H411" s="150">
        <f t="shared" si="20"/>
        <v>0.99996496934866086</v>
      </c>
      <c r="I411" s="139" t="str">
        <f t="shared" si="19"/>
        <v>CLASSE C</v>
      </c>
    </row>
    <row r="412" spans="1:9" ht="22.5">
      <c r="A412" s="136" t="s">
        <v>1335</v>
      </c>
      <c r="B412" s="136" t="s">
        <v>1336</v>
      </c>
      <c r="C412" s="148">
        <v>3</v>
      </c>
      <c r="D412" s="138" t="s">
        <v>56</v>
      </c>
      <c r="E412" s="137">
        <v>2.33</v>
      </c>
      <c r="F412" s="137">
        <v>6.99</v>
      </c>
      <c r="G412" s="149">
        <f t="shared" si="18"/>
        <v>1.922766021626072E-6</v>
      </c>
      <c r="H412" s="150">
        <f t="shared" si="20"/>
        <v>0.99996689211468248</v>
      </c>
      <c r="I412" s="139" t="str">
        <f t="shared" si="19"/>
        <v>CLASSE C</v>
      </c>
    </row>
    <row r="413" spans="1:9" ht="22.5">
      <c r="A413" s="136" t="s">
        <v>2235</v>
      </c>
      <c r="B413" s="136" t="s">
        <v>2236</v>
      </c>
      <c r="C413" s="148">
        <v>0.58960000000000001</v>
      </c>
      <c r="D413" s="138" t="s">
        <v>56</v>
      </c>
      <c r="E413" s="137">
        <v>11.74</v>
      </c>
      <c r="F413" s="137">
        <v>6.92</v>
      </c>
      <c r="G413" s="149">
        <f t="shared" si="18"/>
        <v>1.9035108540275276E-6</v>
      </c>
      <c r="H413" s="150">
        <f t="shared" si="20"/>
        <v>0.99996879562553653</v>
      </c>
      <c r="I413" s="139" t="str">
        <f t="shared" si="19"/>
        <v>CLASSE C</v>
      </c>
    </row>
    <row r="414" spans="1:9">
      <c r="A414" s="136" t="s">
        <v>2237</v>
      </c>
      <c r="B414" s="136" t="s">
        <v>2238</v>
      </c>
      <c r="C414" s="148">
        <v>0.60696399999999995</v>
      </c>
      <c r="D414" s="138" t="s">
        <v>581</v>
      </c>
      <c r="E414" s="137">
        <v>11.02</v>
      </c>
      <c r="F414" s="137">
        <v>6.69</v>
      </c>
      <c r="G414" s="149">
        <f t="shared" si="18"/>
        <v>1.8402438747751676E-6</v>
      </c>
      <c r="H414" s="150">
        <f t="shared" si="20"/>
        <v>0.99997063586941126</v>
      </c>
      <c r="I414" s="139" t="str">
        <f t="shared" si="19"/>
        <v>CLASSE C</v>
      </c>
    </row>
    <row r="415" spans="1:9">
      <c r="A415" s="136" t="s">
        <v>1749</v>
      </c>
      <c r="B415" s="136" t="s">
        <v>1750</v>
      </c>
      <c r="C415" s="148">
        <v>64</v>
      </c>
      <c r="D415" s="138" t="s">
        <v>56</v>
      </c>
      <c r="E415" s="137">
        <v>0.1</v>
      </c>
      <c r="F415" s="137">
        <v>6.4</v>
      </c>
      <c r="G415" s="149">
        <f t="shared" si="18"/>
        <v>1.7604724661526269E-6</v>
      </c>
      <c r="H415" s="150">
        <f t="shared" si="20"/>
        <v>0.9999723963418774</v>
      </c>
      <c r="I415" s="139" t="str">
        <f t="shared" si="19"/>
        <v>CLASSE C</v>
      </c>
    </row>
    <row r="416" spans="1:9">
      <c r="A416" s="136" t="s">
        <v>1553</v>
      </c>
      <c r="B416" s="136" t="s">
        <v>1554</v>
      </c>
      <c r="C416" s="148">
        <v>0.45240000000000002</v>
      </c>
      <c r="D416" s="138" t="s">
        <v>56</v>
      </c>
      <c r="E416" s="137">
        <v>13.52</v>
      </c>
      <c r="F416" s="137">
        <v>6.12</v>
      </c>
      <c r="G416" s="149">
        <f t="shared" si="18"/>
        <v>1.6834517957584492E-6</v>
      </c>
      <c r="H416" s="150">
        <f t="shared" si="20"/>
        <v>0.99997407979367314</v>
      </c>
      <c r="I416" s="139" t="str">
        <f t="shared" si="19"/>
        <v>CLASSE C</v>
      </c>
    </row>
    <row r="417" spans="1:9">
      <c r="A417" s="136" t="s">
        <v>1246</v>
      </c>
      <c r="B417" s="136" t="s">
        <v>1247</v>
      </c>
      <c r="C417" s="148">
        <v>120</v>
      </c>
      <c r="D417" s="138" t="s">
        <v>56</v>
      </c>
      <c r="E417" s="137">
        <v>0.05</v>
      </c>
      <c r="F417" s="137">
        <v>6</v>
      </c>
      <c r="G417" s="149">
        <f t="shared" si="18"/>
        <v>1.6504429370180874E-6</v>
      </c>
      <c r="H417" s="150">
        <f t="shared" si="20"/>
        <v>0.99997573023661013</v>
      </c>
      <c r="I417" s="139" t="str">
        <f t="shared" si="19"/>
        <v>CLASSE C</v>
      </c>
    </row>
    <row r="418" spans="1:9">
      <c r="A418" s="136" t="s">
        <v>1795</v>
      </c>
      <c r="B418" s="136" t="s">
        <v>1796</v>
      </c>
      <c r="C418" s="148">
        <v>4.1978460000000002</v>
      </c>
      <c r="D418" s="138" t="s">
        <v>56</v>
      </c>
      <c r="E418" s="137">
        <v>1.31</v>
      </c>
      <c r="F418" s="137">
        <v>5.5</v>
      </c>
      <c r="G418" s="149">
        <f t="shared" si="18"/>
        <v>1.5129060255999135E-6</v>
      </c>
      <c r="H418" s="150">
        <f t="shared" si="20"/>
        <v>0.9999772431426357</v>
      </c>
      <c r="I418" s="139" t="str">
        <f t="shared" si="19"/>
        <v>CLASSE C</v>
      </c>
    </row>
    <row r="419" spans="1:9">
      <c r="A419" s="136" t="s">
        <v>2239</v>
      </c>
      <c r="B419" s="136" t="s">
        <v>2240</v>
      </c>
      <c r="C419" s="148">
        <v>0.4032</v>
      </c>
      <c r="D419" s="138" t="s">
        <v>56</v>
      </c>
      <c r="E419" s="137">
        <v>13.35</v>
      </c>
      <c r="F419" s="137">
        <v>5.38</v>
      </c>
      <c r="G419" s="149">
        <f t="shared" si="18"/>
        <v>1.4798971668595518E-6</v>
      </c>
      <c r="H419" s="150">
        <f t="shared" si="20"/>
        <v>0.99997872303980251</v>
      </c>
      <c r="I419" s="139" t="str">
        <f t="shared" si="19"/>
        <v>CLASSE C</v>
      </c>
    </row>
    <row r="420" spans="1:9">
      <c r="A420" s="136" t="s">
        <v>1878</v>
      </c>
      <c r="B420" s="136" t="s">
        <v>1879</v>
      </c>
      <c r="C420" s="148">
        <v>1</v>
      </c>
      <c r="D420" s="138" t="s">
        <v>56</v>
      </c>
      <c r="E420" s="137">
        <v>4.9000000000000004</v>
      </c>
      <c r="F420" s="137">
        <v>4.9000000000000004</v>
      </c>
      <c r="G420" s="149">
        <f t="shared" si="18"/>
        <v>1.3478617318981048E-6</v>
      </c>
      <c r="H420" s="150">
        <f t="shared" si="20"/>
        <v>0.9999800709015344</v>
      </c>
      <c r="I420" s="139" t="str">
        <f t="shared" si="19"/>
        <v>CLASSE C</v>
      </c>
    </row>
    <row r="421" spans="1:9">
      <c r="A421" s="136" t="s">
        <v>1786</v>
      </c>
      <c r="B421" s="136" t="s">
        <v>1787</v>
      </c>
      <c r="C421" s="148">
        <v>2</v>
      </c>
      <c r="D421" s="138" t="s">
        <v>56</v>
      </c>
      <c r="E421" s="137">
        <v>2.4500000000000002</v>
      </c>
      <c r="F421" s="137">
        <v>4.9000000000000004</v>
      </c>
      <c r="G421" s="149">
        <f t="shared" si="18"/>
        <v>1.3478617318981048E-6</v>
      </c>
      <c r="H421" s="150">
        <f t="shared" si="20"/>
        <v>0.99998141876326629</v>
      </c>
      <c r="I421" s="139" t="str">
        <f t="shared" si="19"/>
        <v>CLASSE C</v>
      </c>
    </row>
    <row r="422" spans="1:9">
      <c r="A422" s="136" t="s">
        <v>2241</v>
      </c>
      <c r="B422" s="136" t="s">
        <v>2242</v>
      </c>
      <c r="C422" s="148">
        <v>1.4439360000000001</v>
      </c>
      <c r="D422" s="138" t="s">
        <v>157</v>
      </c>
      <c r="E422" s="137">
        <v>3.18</v>
      </c>
      <c r="F422" s="137">
        <v>4.59</v>
      </c>
      <c r="G422" s="149">
        <f t="shared" si="18"/>
        <v>1.2625888468188369E-6</v>
      </c>
      <c r="H422" s="150">
        <f t="shared" si="20"/>
        <v>0.9999826813521131</v>
      </c>
      <c r="I422" s="139" t="str">
        <f t="shared" si="19"/>
        <v>CLASSE C</v>
      </c>
    </row>
    <row r="423" spans="1:9">
      <c r="A423" s="136" t="s">
        <v>2243</v>
      </c>
      <c r="B423" s="136" t="s">
        <v>2244</v>
      </c>
      <c r="C423" s="148">
        <v>5.0646259999999996</v>
      </c>
      <c r="D423" s="138" t="s">
        <v>56</v>
      </c>
      <c r="E423" s="137">
        <v>0.83</v>
      </c>
      <c r="F423" s="137">
        <v>4.2</v>
      </c>
      <c r="G423" s="149">
        <f t="shared" si="18"/>
        <v>1.1553100559126614E-6</v>
      </c>
      <c r="H423" s="150">
        <f t="shared" si="20"/>
        <v>0.99998383666216906</v>
      </c>
      <c r="I423" s="139" t="str">
        <f t="shared" si="19"/>
        <v>CLASSE C</v>
      </c>
    </row>
    <row r="424" spans="1:9">
      <c r="A424" s="136" t="s">
        <v>2245</v>
      </c>
      <c r="B424" s="136" t="s">
        <v>2246</v>
      </c>
      <c r="C424" s="148">
        <v>99.826531000000003</v>
      </c>
      <c r="D424" s="138" t="s">
        <v>56</v>
      </c>
      <c r="E424" s="137">
        <v>0.04</v>
      </c>
      <c r="F424" s="137">
        <v>3.99</v>
      </c>
      <c r="G424" s="149">
        <f t="shared" si="18"/>
        <v>1.0975445531170282E-6</v>
      </c>
      <c r="H424" s="150">
        <f t="shared" si="20"/>
        <v>0.99998493420672219</v>
      </c>
      <c r="I424" s="139" t="str">
        <f t="shared" si="19"/>
        <v>CLASSE C</v>
      </c>
    </row>
    <row r="425" spans="1:9">
      <c r="A425" s="136" t="s">
        <v>2247</v>
      </c>
      <c r="B425" s="136" t="s">
        <v>2248</v>
      </c>
      <c r="C425" s="148">
        <v>1.2682</v>
      </c>
      <c r="D425" s="138" t="s">
        <v>56</v>
      </c>
      <c r="E425" s="137">
        <v>2.97</v>
      </c>
      <c r="F425" s="137">
        <v>3.77</v>
      </c>
      <c r="G425" s="149">
        <f t="shared" si="18"/>
        <v>1.0370283120930317E-6</v>
      </c>
      <c r="H425" s="150">
        <f t="shared" si="20"/>
        <v>0.9999859712350343</v>
      </c>
      <c r="I425" s="139" t="str">
        <f t="shared" si="19"/>
        <v>CLASSE C</v>
      </c>
    </row>
    <row r="426" spans="1:9" ht="22.5" customHeight="1">
      <c r="A426" s="136" t="s">
        <v>1005</v>
      </c>
      <c r="B426" s="136" t="s">
        <v>1006</v>
      </c>
      <c r="C426" s="148">
        <v>0.72</v>
      </c>
      <c r="D426" s="138" t="s">
        <v>157</v>
      </c>
      <c r="E426" s="137">
        <v>4.91</v>
      </c>
      <c r="F426" s="137">
        <v>3.54</v>
      </c>
      <c r="G426" s="149">
        <f t="shared" si="18"/>
        <v>9.7376133284067154E-7</v>
      </c>
      <c r="H426" s="150">
        <f t="shared" si="20"/>
        <v>0.99998694499636709</v>
      </c>
      <c r="I426" s="139" t="str">
        <f t="shared" si="19"/>
        <v>CLASSE C</v>
      </c>
    </row>
    <row r="427" spans="1:9">
      <c r="A427" s="136" t="s">
        <v>2249</v>
      </c>
      <c r="B427" s="136" t="s">
        <v>2250</v>
      </c>
      <c r="C427" s="148">
        <v>7.063212</v>
      </c>
      <c r="D427" s="138" t="s">
        <v>56</v>
      </c>
      <c r="E427" s="137">
        <v>0.5</v>
      </c>
      <c r="F427" s="137">
        <v>3.53</v>
      </c>
      <c r="G427" s="149">
        <f t="shared" si="18"/>
        <v>9.7101059461230804E-7</v>
      </c>
      <c r="H427" s="150">
        <f t="shared" si="20"/>
        <v>0.99998791600696169</v>
      </c>
      <c r="I427" s="139" t="str">
        <f t="shared" si="19"/>
        <v>CLASSE C</v>
      </c>
    </row>
    <row r="428" spans="1:9">
      <c r="A428" s="136" t="s">
        <v>2251</v>
      </c>
      <c r="B428" s="136" t="s">
        <v>2252</v>
      </c>
      <c r="C428" s="148">
        <v>0.90480000000000005</v>
      </c>
      <c r="D428" s="138" t="s">
        <v>56</v>
      </c>
      <c r="E428" s="137">
        <v>3.87</v>
      </c>
      <c r="F428" s="137">
        <v>3.5</v>
      </c>
      <c r="G428" s="149">
        <f t="shared" si="18"/>
        <v>9.6275837992721777E-7</v>
      </c>
      <c r="H428" s="150">
        <f t="shared" si="20"/>
        <v>0.99998887876534159</v>
      </c>
      <c r="I428" s="139" t="str">
        <f t="shared" si="19"/>
        <v>CLASSE C</v>
      </c>
    </row>
    <row r="429" spans="1:9">
      <c r="A429" s="136" t="s">
        <v>2253</v>
      </c>
      <c r="B429" s="136" t="s">
        <v>2254</v>
      </c>
      <c r="C429" s="148">
        <v>3.4434</v>
      </c>
      <c r="D429" s="138" t="s">
        <v>56</v>
      </c>
      <c r="E429" s="137">
        <v>1</v>
      </c>
      <c r="F429" s="137">
        <v>3.44</v>
      </c>
      <c r="G429" s="149">
        <f t="shared" si="18"/>
        <v>9.4625395055703679E-7</v>
      </c>
      <c r="H429" s="150">
        <f t="shared" si="20"/>
        <v>0.99998982501929212</v>
      </c>
      <c r="I429" s="139" t="str">
        <f t="shared" si="19"/>
        <v>CLASSE C</v>
      </c>
    </row>
    <row r="430" spans="1:9">
      <c r="A430" s="136" t="s">
        <v>1322</v>
      </c>
      <c r="B430" s="136" t="s">
        <v>1323</v>
      </c>
      <c r="C430" s="148">
        <v>0.99839999999999995</v>
      </c>
      <c r="D430" s="138" t="s">
        <v>56</v>
      </c>
      <c r="E430" s="137">
        <v>2.77</v>
      </c>
      <c r="F430" s="137">
        <v>2.77</v>
      </c>
      <c r="G430" s="149">
        <f t="shared" si="18"/>
        <v>7.6195448925668375E-7</v>
      </c>
      <c r="H430" s="150">
        <f t="shared" si="20"/>
        <v>0.9999905869737814</v>
      </c>
      <c r="I430" s="139" t="str">
        <f t="shared" si="19"/>
        <v>CLASSE C</v>
      </c>
    </row>
    <row r="431" spans="1:9">
      <c r="A431" s="136" t="s">
        <v>2255</v>
      </c>
      <c r="B431" s="136" t="s">
        <v>2256</v>
      </c>
      <c r="C431" s="148">
        <v>1.2682</v>
      </c>
      <c r="D431" s="138" t="s">
        <v>56</v>
      </c>
      <c r="E431" s="137">
        <v>2.37</v>
      </c>
      <c r="F431" s="137">
        <v>3.01</v>
      </c>
      <c r="G431" s="149">
        <f t="shared" si="18"/>
        <v>8.2797220673740722E-7</v>
      </c>
      <c r="H431" s="150">
        <f t="shared" si="20"/>
        <v>0.99999141494598809</v>
      </c>
      <c r="I431" s="139" t="str">
        <f t="shared" si="19"/>
        <v>CLASSE C</v>
      </c>
    </row>
    <row r="432" spans="1:9">
      <c r="A432" s="136" t="s">
        <v>1236</v>
      </c>
      <c r="B432" s="136" t="s">
        <v>1237</v>
      </c>
      <c r="C432" s="148">
        <v>9</v>
      </c>
      <c r="D432" s="138" t="s">
        <v>56</v>
      </c>
      <c r="E432" s="137">
        <v>0.38</v>
      </c>
      <c r="F432" s="137">
        <v>3.42</v>
      </c>
      <c r="G432" s="149">
        <f t="shared" si="18"/>
        <v>9.4075247410030991E-7</v>
      </c>
      <c r="H432" s="150">
        <f t="shared" si="20"/>
        <v>0.99999235569846223</v>
      </c>
      <c r="I432" s="139" t="str">
        <f t="shared" si="19"/>
        <v>CLASSE C</v>
      </c>
    </row>
    <row r="433" spans="1:9">
      <c r="A433" s="136" t="s">
        <v>2257</v>
      </c>
      <c r="B433" s="136" t="s">
        <v>2258</v>
      </c>
      <c r="C433" s="148">
        <v>6.8499999999999995E-4</v>
      </c>
      <c r="D433" s="138" t="s">
        <v>56</v>
      </c>
      <c r="E433" s="137">
        <v>4279.5600000000004</v>
      </c>
      <c r="F433" s="137">
        <v>2.93</v>
      </c>
      <c r="G433" s="149">
        <f t="shared" si="18"/>
        <v>8.0596630091049947E-7</v>
      </c>
      <c r="H433" s="150">
        <f t="shared" si="20"/>
        <v>0.99999316166476315</v>
      </c>
      <c r="I433" s="139" t="str">
        <f t="shared" si="19"/>
        <v>CLASSE C</v>
      </c>
    </row>
    <row r="434" spans="1:9">
      <c r="A434" s="136" t="s">
        <v>2259</v>
      </c>
      <c r="B434" s="136" t="s">
        <v>2260</v>
      </c>
      <c r="C434" s="148">
        <v>0.22398599999999999</v>
      </c>
      <c r="D434" s="138" t="s">
        <v>157</v>
      </c>
      <c r="E434" s="137">
        <v>12.37</v>
      </c>
      <c r="F434" s="137">
        <v>2.77</v>
      </c>
      <c r="G434" s="149">
        <f t="shared" si="18"/>
        <v>7.6195448925668375E-7</v>
      </c>
      <c r="H434" s="150">
        <f t="shared" si="20"/>
        <v>0.99999392361925243</v>
      </c>
      <c r="I434" s="139" t="str">
        <f t="shared" si="19"/>
        <v>CLASSE C</v>
      </c>
    </row>
    <row r="435" spans="1:9">
      <c r="A435" s="136" t="s">
        <v>1881</v>
      </c>
      <c r="B435" s="136" t="s">
        <v>1151</v>
      </c>
      <c r="C435" s="148">
        <v>1</v>
      </c>
      <c r="D435" s="138" t="s">
        <v>56</v>
      </c>
      <c r="E435" s="137">
        <v>2.66</v>
      </c>
      <c r="F435" s="137">
        <v>2.66</v>
      </c>
      <c r="G435" s="149">
        <f t="shared" si="18"/>
        <v>7.3169636874468551E-7</v>
      </c>
      <c r="H435" s="150">
        <f t="shared" si="20"/>
        <v>0.99999465531562115</v>
      </c>
      <c r="I435" s="139" t="str">
        <f t="shared" si="19"/>
        <v>CLASSE C</v>
      </c>
    </row>
    <row r="436" spans="1:9">
      <c r="A436" s="136" t="s">
        <v>1551</v>
      </c>
      <c r="B436" s="136" t="s">
        <v>1552</v>
      </c>
      <c r="C436" s="148">
        <v>0.22620000000000001</v>
      </c>
      <c r="D436" s="138" t="s">
        <v>56</v>
      </c>
      <c r="E436" s="137">
        <v>9.77</v>
      </c>
      <c r="F436" s="137">
        <v>2.21</v>
      </c>
      <c r="G436" s="149">
        <f t="shared" si="18"/>
        <v>6.0791314846832884E-7</v>
      </c>
      <c r="H436" s="150">
        <f t="shared" si="20"/>
        <v>0.99999526322876964</v>
      </c>
      <c r="I436" s="139" t="str">
        <f t="shared" si="19"/>
        <v>CLASSE C</v>
      </c>
    </row>
    <row r="437" spans="1:9">
      <c r="A437" s="136" t="s">
        <v>2261</v>
      </c>
      <c r="B437" s="136" t="s">
        <v>2262</v>
      </c>
      <c r="C437" s="148">
        <v>3.4950000000000002E-2</v>
      </c>
      <c r="D437" s="138" t="s">
        <v>99</v>
      </c>
      <c r="E437" s="137">
        <v>62.48</v>
      </c>
      <c r="F437" s="137">
        <v>2.1800000000000002</v>
      </c>
      <c r="G437" s="149">
        <f t="shared" si="18"/>
        <v>5.9966093378323846E-7</v>
      </c>
      <c r="H437" s="150">
        <f t="shared" si="20"/>
        <v>0.99999586288970344</v>
      </c>
      <c r="I437" s="139" t="str">
        <f t="shared" si="19"/>
        <v>CLASSE C</v>
      </c>
    </row>
    <row r="438" spans="1:9">
      <c r="A438" s="136" t="s">
        <v>2263</v>
      </c>
      <c r="B438" s="136" t="s">
        <v>2264</v>
      </c>
      <c r="C438" s="148">
        <v>2.9047999999999998</v>
      </c>
      <c r="D438" s="138" t="s">
        <v>56</v>
      </c>
      <c r="E438" s="137">
        <v>0.7</v>
      </c>
      <c r="F438" s="137">
        <v>2.0299999999999998</v>
      </c>
      <c r="G438" s="149">
        <f t="shared" si="18"/>
        <v>5.5839986035778623E-7</v>
      </c>
      <c r="H438" s="150">
        <f t="shared" si="20"/>
        <v>0.99999642128956379</v>
      </c>
      <c r="I438" s="139" t="str">
        <f t="shared" si="19"/>
        <v>CLASSE C</v>
      </c>
    </row>
    <row r="439" spans="1:9">
      <c r="A439" s="136" t="s">
        <v>1452</v>
      </c>
      <c r="B439" s="136" t="s">
        <v>1453</v>
      </c>
      <c r="C439" s="148">
        <v>0.2016</v>
      </c>
      <c r="D439" s="138" t="s">
        <v>56</v>
      </c>
      <c r="E439" s="137">
        <v>8.2100000000000009</v>
      </c>
      <c r="F439" s="137">
        <v>1.66</v>
      </c>
      <c r="G439" s="149">
        <f t="shared" si="18"/>
        <v>4.5662254590833753E-7</v>
      </c>
      <c r="H439" s="150">
        <f t="shared" si="20"/>
        <v>0.99999687791210967</v>
      </c>
      <c r="I439" s="139" t="str">
        <f t="shared" si="19"/>
        <v>CLASSE C</v>
      </c>
    </row>
    <row r="440" spans="1:9">
      <c r="A440" s="136" t="s">
        <v>2265</v>
      </c>
      <c r="B440" s="136" t="s">
        <v>2266</v>
      </c>
      <c r="C440" s="148">
        <v>4.0800000000000003E-2</v>
      </c>
      <c r="D440" s="138" t="s">
        <v>157</v>
      </c>
      <c r="E440" s="137">
        <v>29.89</v>
      </c>
      <c r="F440" s="137">
        <v>1.22</v>
      </c>
      <c r="G440" s="149">
        <f t="shared" si="18"/>
        <v>3.3559006386034446E-7</v>
      </c>
      <c r="H440" s="150">
        <f t="shared" si="20"/>
        <v>0.99999721350217352</v>
      </c>
      <c r="I440" s="139" t="str">
        <f t="shared" si="19"/>
        <v>CLASSE C</v>
      </c>
    </row>
    <row r="441" spans="1:9">
      <c r="A441" s="136" t="s">
        <v>2267</v>
      </c>
      <c r="B441" s="136" t="s">
        <v>2268</v>
      </c>
      <c r="C441" s="148">
        <v>0.67859999999999998</v>
      </c>
      <c r="D441" s="138" t="s">
        <v>56</v>
      </c>
      <c r="E441" s="137">
        <v>1.8</v>
      </c>
      <c r="F441" s="137">
        <v>1.22</v>
      </c>
      <c r="G441" s="149">
        <f t="shared" si="18"/>
        <v>3.3559006386034446E-7</v>
      </c>
      <c r="H441" s="150">
        <f t="shared" si="20"/>
        <v>0.99999754909223737</v>
      </c>
      <c r="I441" s="139" t="str">
        <f t="shared" si="19"/>
        <v>CLASSE C</v>
      </c>
    </row>
    <row r="442" spans="1:9">
      <c r="A442" s="136" t="s">
        <v>1880</v>
      </c>
      <c r="B442" s="136" t="s">
        <v>1149</v>
      </c>
      <c r="C442" s="148">
        <v>1</v>
      </c>
      <c r="D442" s="138" t="s">
        <v>56</v>
      </c>
      <c r="E442" s="137">
        <v>1.18</v>
      </c>
      <c r="F442" s="137">
        <v>1.18</v>
      </c>
      <c r="G442" s="149">
        <f t="shared" si="18"/>
        <v>3.2458711094689053E-7</v>
      </c>
      <c r="H442" s="150">
        <f t="shared" si="20"/>
        <v>0.99999787367934834</v>
      </c>
      <c r="I442" s="139" t="str">
        <f t="shared" si="19"/>
        <v>CLASSE C</v>
      </c>
    </row>
    <row r="443" spans="1:9">
      <c r="A443" s="136" t="s">
        <v>2269</v>
      </c>
      <c r="B443" s="136" t="s">
        <v>2270</v>
      </c>
      <c r="C443" s="148">
        <v>6.7570000000000005E-2</v>
      </c>
      <c r="D443" s="138" t="s">
        <v>157</v>
      </c>
      <c r="E443" s="137">
        <v>17.18</v>
      </c>
      <c r="F443" s="137">
        <v>1.1599999999999999</v>
      </c>
      <c r="G443" s="149">
        <f t="shared" si="18"/>
        <v>3.1908563449016354E-7</v>
      </c>
      <c r="H443" s="150">
        <f t="shared" si="20"/>
        <v>0.99999819276498281</v>
      </c>
      <c r="I443" s="139" t="str">
        <f t="shared" si="19"/>
        <v>CLASSE C</v>
      </c>
    </row>
    <row r="444" spans="1:9">
      <c r="A444" s="136" t="s">
        <v>2271</v>
      </c>
      <c r="B444" s="136" t="s">
        <v>2272</v>
      </c>
      <c r="C444" s="148">
        <v>0.22620000000000001</v>
      </c>
      <c r="D444" s="138" t="s">
        <v>56</v>
      </c>
      <c r="E444" s="137">
        <v>4.33</v>
      </c>
      <c r="F444" s="137">
        <v>0.98</v>
      </c>
      <c r="G444" s="149">
        <f t="shared" si="18"/>
        <v>2.6957234637962093E-7</v>
      </c>
      <c r="H444" s="150">
        <f t="shared" si="20"/>
        <v>0.99999846233732914</v>
      </c>
      <c r="I444" s="139" t="str">
        <f t="shared" si="19"/>
        <v>CLASSE C</v>
      </c>
    </row>
    <row r="445" spans="1:9">
      <c r="A445" s="136" t="s">
        <v>2273</v>
      </c>
      <c r="B445" s="136" t="s">
        <v>2274</v>
      </c>
      <c r="C445" s="148">
        <v>0.67859999999999998</v>
      </c>
      <c r="D445" s="138" t="s">
        <v>56</v>
      </c>
      <c r="E445" s="137">
        <v>1.18</v>
      </c>
      <c r="F445" s="137">
        <v>0.8</v>
      </c>
      <c r="G445" s="149">
        <f t="shared" si="18"/>
        <v>2.2005905826907836E-7</v>
      </c>
      <c r="H445" s="150">
        <f t="shared" si="20"/>
        <v>0.99999868239638745</v>
      </c>
      <c r="I445" s="139" t="str">
        <f t="shared" si="19"/>
        <v>CLASSE C</v>
      </c>
    </row>
    <row r="446" spans="1:9">
      <c r="A446" s="136" t="s">
        <v>2275</v>
      </c>
      <c r="B446" s="136" t="s">
        <v>2276</v>
      </c>
      <c r="C446" s="148">
        <v>0.67859999999999998</v>
      </c>
      <c r="D446" s="138" t="s">
        <v>56</v>
      </c>
      <c r="E446" s="137">
        <v>1.01</v>
      </c>
      <c r="F446" s="137">
        <v>0.69</v>
      </c>
      <c r="G446" s="149">
        <f t="shared" si="18"/>
        <v>1.8980093775708004E-7</v>
      </c>
      <c r="H446" s="150">
        <f t="shared" si="20"/>
        <v>0.99999887219732519</v>
      </c>
      <c r="I446" s="139" t="str">
        <f t="shared" si="19"/>
        <v>CLASSE C</v>
      </c>
    </row>
    <row r="447" spans="1:9">
      <c r="A447" s="136" t="s">
        <v>2277</v>
      </c>
      <c r="B447" s="136" t="s">
        <v>2278</v>
      </c>
      <c r="C447" s="148">
        <v>4.3196999999999999E-2</v>
      </c>
      <c r="D447" s="138" t="s">
        <v>157</v>
      </c>
      <c r="E447" s="137">
        <v>14.5</v>
      </c>
      <c r="F447" s="137">
        <v>0.63</v>
      </c>
      <c r="G447" s="149">
        <f t="shared" si="18"/>
        <v>1.7329650838689919E-7</v>
      </c>
      <c r="H447" s="150">
        <f t="shared" si="20"/>
        <v>0.99999904549383356</v>
      </c>
      <c r="I447" s="139" t="str">
        <f t="shared" si="19"/>
        <v>CLASSE C</v>
      </c>
    </row>
    <row r="448" spans="1:9">
      <c r="A448" s="136" t="s">
        <v>2279</v>
      </c>
      <c r="B448" s="136" t="s">
        <v>2280</v>
      </c>
      <c r="C448" s="148">
        <v>0.90480000000000005</v>
      </c>
      <c r="D448" s="138" t="s">
        <v>56</v>
      </c>
      <c r="E448" s="137">
        <v>0.7</v>
      </c>
      <c r="F448" s="137">
        <v>0.63</v>
      </c>
      <c r="G448" s="149">
        <f t="shared" si="18"/>
        <v>1.7329650838689919E-7</v>
      </c>
      <c r="H448" s="150">
        <f t="shared" si="20"/>
        <v>0.99999921879034193</v>
      </c>
      <c r="I448" s="139" t="str">
        <f t="shared" si="19"/>
        <v>CLASSE C</v>
      </c>
    </row>
    <row r="449" spans="1:9">
      <c r="A449" s="136" t="s">
        <v>2281</v>
      </c>
      <c r="B449" s="136" t="s">
        <v>2282</v>
      </c>
      <c r="C449" s="148">
        <v>0.24587300000000001</v>
      </c>
      <c r="D449" s="138" t="s">
        <v>56</v>
      </c>
      <c r="E449" s="137">
        <v>2.35</v>
      </c>
      <c r="F449" s="137">
        <v>0.57999999999999996</v>
      </c>
      <c r="G449" s="149">
        <f t="shared" si="18"/>
        <v>1.5954281724508177E-7</v>
      </c>
      <c r="H449" s="150">
        <f t="shared" si="20"/>
        <v>0.99999937833315922</v>
      </c>
      <c r="I449" s="139" t="str">
        <f t="shared" si="19"/>
        <v>CLASSE C</v>
      </c>
    </row>
    <row r="450" spans="1:9">
      <c r="A450" s="136" t="s">
        <v>2283</v>
      </c>
      <c r="B450" s="136" t="s">
        <v>2284</v>
      </c>
      <c r="C450" s="148">
        <v>0.22620000000000001</v>
      </c>
      <c r="D450" s="138" t="s">
        <v>56</v>
      </c>
      <c r="E450" s="137">
        <v>2.02</v>
      </c>
      <c r="F450" s="137">
        <v>0.46</v>
      </c>
      <c r="G450" s="149">
        <f t="shared" si="18"/>
        <v>1.2653395850472006E-7</v>
      </c>
      <c r="H450" s="150">
        <f t="shared" si="20"/>
        <v>0.99999950486711775</v>
      </c>
      <c r="I450" s="139" t="str">
        <f t="shared" si="19"/>
        <v>CLASSE C</v>
      </c>
    </row>
    <row r="451" spans="1:9">
      <c r="A451" s="136" t="s">
        <v>2285</v>
      </c>
      <c r="B451" s="136" t="s">
        <v>2286</v>
      </c>
      <c r="C451" s="148">
        <v>0.45240000000000002</v>
      </c>
      <c r="D451" s="138" t="s">
        <v>56</v>
      </c>
      <c r="E451" s="137">
        <v>0.88</v>
      </c>
      <c r="F451" s="137">
        <v>0.4</v>
      </c>
      <c r="G451" s="149">
        <f t="shared" si="18"/>
        <v>1.1002952913453918E-7</v>
      </c>
      <c r="H451" s="150">
        <f t="shared" si="20"/>
        <v>0.9999996148966469</v>
      </c>
      <c r="I451" s="139" t="str">
        <f t="shared" si="19"/>
        <v>CLASSE C</v>
      </c>
    </row>
    <row r="452" spans="1:9">
      <c r="A452" s="136" t="s">
        <v>2287</v>
      </c>
      <c r="B452" s="136" t="s">
        <v>2288</v>
      </c>
      <c r="C452" s="148">
        <v>0.22620000000000001</v>
      </c>
      <c r="D452" s="138" t="s">
        <v>56</v>
      </c>
      <c r="E452" s="137">
        <v>1.54</v>
      </c>
      <c r="F452" s="137">
        <v>0.35</v>
      </c>
      <c r="G452" s="149">
        <f t="shared" si="18"/>
        <v>9.6275837992721766E-8</v>
      </c>
      <c r="H452" s="150">
        <f t="shared" si="20"/>
        <v>0.99999971117248487</v>
      </c>
      <c r="I452" s="139" t="str">
        <f t="shared" si="19"/>
        <v>CLASSE C</v>
      </c>
    </row>
    <row r="453" spans="1:9">
      <c r="A453" s="136" t="s">
        <v>2289</v>
      </c>
      <c r="B453" s="136" t="s">
        <v>2290</v>
      </c>
      <c r="C453" s="148">
        <v>4.0809999999999999E-2</v>
      </c>
      <c r="D453" s="138" t="s">
        <v>56</v>
      </c>
      <c r="E453" s="137">
        <v>8.66</v>
      </c>
      <c r="F453" s="137">
        <v>0.35</v>
      </c>
      <c r="G453" s="149">
        <f t="shared" si="18"/>
        <v>9.6275837992721766E-8</v>
      </c>
      <c r="H453" s="150">
        <f t="shared" si="20"/>
        <v>0.99999980744832284</v>
      </c>
      <c r="I453" s="139" t="str">
        <f t="shared" si="19"/>
        <v>CLASSE C</v>
      </c>
    </row>
    <row r="454" spans="1:9">
      <c r="A454" s="136" t="s">
        <v>2291</v>
      </c>
      <c r="B454" s="136" t="s">
        <v>2292</v>
      </c>
      <c r="C454" s="148">
        <v>0.45240000000000002</v>
      </c>
      <c r="D454" s="138" t="s">
        <v>56</v>
      </c>
      <c r="E454" s="137">
        <v>0.59</v>
      </c>
      <c r="F454" s="137">
        <v>0.27</v>
      </c>
      <c r="G454" s="149">
        <f t="shared" si="18"/>
        <v>7.4269932165813946E-8</v>
      </c>
      <c r="H454" s="150">
        <f t="shared" si="20"/>
        <v>0.99999988171825505</v>
      </c>
      <c r="I454" s="139" t="str">
        <f t="shared" si="19"/>
        <v>CLASSE C</v>
      </c>
    </row>
    <row r="455" spans="1:9">
      <c r="A455" s="136" t="s">
        <v>2293</v>
      </c>
      <c r="B455" s="136" t="s">
        <v>2294</v>
      </c>
      <c r="C455" s="148">
        <v>5.2107000000000001E-2</v>
      </c>
      <c r="D455" s="138" t="s">
        <v>820</v>
      </c>
      <c r="E455" s="137">
        <v>4.3</v>
      </c>
      <c r="F455" s="137">
        <v>0.22</v>
      </c>
      <c r="G455" s="149">
        <f t="shared" ref="G455:G456" si="21">F455/SUM($F$7:$F$456)</f>
        <v>6.0516241023996547E-8</v>
      </c>
      <c r="H455" s="150">
        <f t="shared" si="20"/>
        <v>0.99999994223449606</v>
      </c>
      <c r="I455" s="139" t="str">
        <f t="shared" ref="I455:I456" si="22">IF(H455&lt;0.5,"CLASSE A",IF(AND(H455&gt;=0.5,H455&lt;0.8),"CLASSE B","CLASSE C"))</f>
        <v>CLASSE C</v>
      </c>
    </row>
    <row r="456" spans="1:9" ht="22.5">
      <c r="A456" s="140" t="s">
        <v>2295</v>
      </c>
      <c r="B456" s="140" t="s">
        <v>2296</v>
      </c>
      <c r="C456" s="151">
        <v>1.8E-5</v>
      </c>
      <c r="D456" s="142" t="s">
        <v>56</v>
      </c>
      <c r="E456" s="141">
        <v>12083.1</v>
      </c>
      <c r="F456" s="141">
        <v>0.21</v>
      </c>
      <c r="G456" s="152">
        <f t="shared" si="21"/>
        <v>5.7765502795633058E-8</v>
      </c>
      <c r="H456" s="153">
        <f t="shared" ref="H456" si="23">+G456+H455</f>
        <v>0.99999999999999889</v>
      </c>
      <c r="I456" s="144" t="str">
        <f t="shared" si="22"/>
        <v>CLASSE C</v>
      </c>
    </row>
  </sheetData>
  <mergeCells count="5">
    <mergeCell ref="B1:I1"/>
    <mergeCell ref="B2:I2"/>
    <mergeCell ref="B3:I3"/>
    <mergeCell ref="B4:I4"/>
    <mergeCell ref="B5:G5"/>
  </mergeCells>
  <conditionalFormatting sqref="D6:G8 D457:I1048576 D9:F406 G9:G455 H7:H448">
    <cfRule type="cellIs" dxfId="31" priority="2" operator="equal">
      <formula>0</formula>
    </cfRule>
  </conditionalFormatting>
  <conditionalFormatting sqref="D407:F448">
    <cfRule type="cellIs" dxfId="30" priority="3" operator="equal">
      <formula>0</formula>
    </cfRule>
  </conditionalFormatting>
  <conditionalFormatting sqref="H449:H456">
    <cfRule type="cellIs" dxfId="29" priority="4" operator="equal">
      <formula>0</formula>
    </cfRule>
  </conditionalFormatting>
  <conditionalFormatting sqref="D449:F455">
    <cfRule type="cellIs" dxfId="28" priority="5" operator="equal">
      <formula>0</formula>
    </cfRule>
  </conditionalFormatting>
  <conditionalFormatting sqref="G456">
    <cfRule type="cellIs" dxfId="27" priority="6" operator="equal">
      <formula>0</formula>
    </cfRule>
  </conditionalFormatting>
  <conditionalFormatting sqref="D456:F456">
    <cfRule type="cellIs" dxfId="26" priority="7" operator="equal">
      <formula>0</formula>
    </cfRule>
  </conditionalFormatting>
  <conditionalFormatting sqref="H6:I6">
    <cfRule type="cellIs" dxfId="25" priority="8" operator="equal">
      <formula>0</formula>
    </cfRule>
  </conditionalFormatting>
  <printOptions horizontalCentered="1"/>
  <pageMargins left="0.59027777777777801" right="0.31527777777777799" top="0.94513888888888897" bottom="0.78749999999999998" header="0.51180555555555496" footer="0.196527777777778"/>
  <pageSetup paperSize="9" scale="82" firstPageNumber="0" fitToHeight="0" orientation="landscape" horizontalDpi="300" verticalDpi="300" r:id="rId1"/>
  <headerFooter>
    <oddHeader>&amp;L&amp;F</oddHeader>
    <oddFooter>&amp;CCurva ABC - Insumos&amp;R&amp;P/&amp;N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
  <sheetViews>
    <sheetView view="pageBreakPreview" zoomScale="80" zoomScaleNormal="70" zoomScaleSheetLayoutView="80" workbookViewId="0">
      <pane xSplit="2" ySplit="8" topLeftCell="C9" activePane="bottomRight" state="frozen"/>
      <selection pane="topRight" activeCell="C1" sqref="C1"/>
      <selection pane="bottomLeft" activeCell="A9" sqref="A9"/>
      <selection pane="bottomRight" activeCell="C9" sqref="C9"/>
    </sheetView>
  </sheetViews>
  <sheetFormatPr defaultRowHeight="15"/>
  <cols>
    <col min="1" max="1" width="7.69921875" style="102" customWidth="1"/>
    <col min="2" max="2" width="68.296875" style="102" customWidth="1"/>
    <col min="3" max="4" width="13.69921875" style="103" customWidth="1"/>
    <col min="5" max="6" width="13.69921875" style="104" customWidth="1"/>
    <col min="7" max="7" width="13.69921875" style="103" customWidth="1"/>
    <col min="8" max="9" width="13.69921875" style="104" customWidth="1"/>
    <col min="10" max="10" width="13.69921875" style="103" customWidth="1"/>
    <col min="11" max="11" width="12.09765625" style="102" customWidth="1"/>
    <col min="12" max="12" width="7.09765625" style="102" customWidth="1"/>
    <col min="13" max="13" width="27.69921875" style="102" customWidth="1"/>
    <col min="14" max="1025" width="6.3984375" style="102" customWidth="1"/>
  </cols>
  <sheetData>
    <row r="1" spans="1:13" s="6" customFormat="1" ht="15" customHeight="1">
      <c r="A1" s="5" t="s">
        <v>0</v>
      </c>
      <c r="B1" s="199" t="str">
        <f>SINTÉTICA!B1</f>
        <v>IFAL – INSTITUTO FEDERAL DE EDUCAÇÃO, CIÊNCIA E TECNOLOGIA - ALAGOAS</v>
      </c>
      <c r="C1" s="199"/>
      <c r="D1" s="199"/>
      <c r="E1" s="199"/>
      <c r="F1" s="199"/>
      <c r="G1" s="199"/>
      <c r="H1" s="199"/>
      <c r="I1" s="199"/>
      <c r="J1" s="199"/>
      <c r="L1" s="105"/>
    </row>
    <row r="2" spans="1:13" s="6" customFormat="1" ht="15" customHeight="1">
      <c r="A2" s="5" t="s">
        <v>1</v>
      </c>
      <c r="B2" s="199" t="str">
        <f>SINTÉTICA!B2</f>
        <v>REFORMA ESPAÇO MULTIEVENTOS</v>
      </c>
      <c r="C2" s="199"/>
      <c r="D2" s="199"/>
      <c r="E2" s="199"/>
      <c r="F2" s="199"/>
      <c r="G2" s="199"/>
      <c r="H2" s="199"/>
      <c r="I2" s="199"/>
      <c r="J2" s="199"/>
    </row>
    <row r="3" spans="1:13" s="6" customFormat="1" ht="15" customHeight="1">
      <c r="A3" s="5" t="s">
        <v>2</v>
      </c>
      <c r="B3" s="199" t="s">
        <v>2297</v>
      </c>
      <c r="C3" s="199"/>
      <c r="D3" s="199"/>
      <c r="E3" s="199"/>
      <c r="F3" s="199"/>
      <c r="G3" s="199"/>
      <c r="H3" s="199"/>
      <c r="I3" s="199"/>
      <c r="J3" s="199"/>
    </row>
    <row r="4" spans="1:13" s="6" customFormat="1" ht="14.25" customHeight="1">
      <c r="A4" s="5" t="s">
        <v>4</v>
      </c>
      <c r="B4" s="204" t="str">
        <f>SINTÉTICA!B4</f>
        <v>SINAPI-AL 05/2018_Com Desoneração - ORSE-SE 04/2018</v>
      </c>
      <c r="C4" s="204"/>
      <c r="D4" s="204"/>
      <c r="E4" s="204"/>
      <c r="F4" s="204"/>
      <c r="G4" s="204"/>
      <c r="H4" s="204"/>
      <c r="I4" s="204"/>
      <c r="J4" s="204"/>
    </row>
    <row r="5" spans="1:13" s="6" customFormat="1" ht="14.25" customHeight="1">
      <c r="A5" s="5" t="s">
        <v>5</v>
      </c>
      <c r="B5" s="200" t="str">
        <f>SINTÉTICA!B5</f>
        <v>ENCARGOS SOCIAIS : HORISTA= 86,19% | MENSALISTA= 47,54%</v>
      </c>
      <c r="C5" s="200"/>
      <c r="D5" s="200"/>
      <c r="E5" s="200"/>
      <c r="F5" s="200"/>
      <c r="G5" s="200"/>
      <c r="H5" s="200"/>
      <c r="I5" s="106"/>
      <c r="J5" s="107" t="str">
        <f>SINTÉTICA!G5</f>
        <v>DATA: 08/02/2019</v>
      </c>
    </row>
    <row r="6" spans="1:13" s="6" customFormat="1" ht="24" customHeight="1">
      <c r="A6" s="222" t="s">
        <v>1883</v>
      </c>
      <c r="B6" s="223" t="s">
        <v>2298</v>
      </c>
      <c r="C6" s="225" t="s">
        <v>2299</v>
      </c>
      <c r="D6" s="225"/>
      <c r="E6" s="225"/>
      <c r="F6" s="225"/>
      <c r="G6" s="225"/>
      <c r="H6" s="225"/>
      <c r="I6" s="225"/>
      <c r="J6" s="225"/>
    </row>
    <row r="7" spans="1:13" ht="14.25" customHeight="1">
      <c r="A7" s="222"/>
      <c r="B7" s="223"/>
      <c r="C7" s="226" t="s">
        <v>1887</v>
      </c>
      <c r="D7" s="226"/>
      <c r="E7" s="226"/>
      <c r="F7" s="226"/>
      <c r="G7" s="226"/>
      <c r="H7" s="226"/>
      <c r="I7" s="226"/>
      <c r="J7" s="226"/>
    </row>
    <row r="8" spans="1:13" ht="22.5" customHeight="1">
      <c r="A8" s="222"/>
      <c r="B8" s="223"/>
      <c r="C8" s="108" t="s">
        <v>1888</v>
      </c>
      <c r="D8" s="108" t="s">
        <v>1889</v>
      </c>
      <c r="E8" s="108" t="s">
        <v>1890</v>
      </c>
      <c r="F8" s="108" t="s">
        <v>1891</v>
      </c>
      <c r="G8" s="108" t="s">
        <v>1892</v>
      </c>
      <c r="H8" s="108" t="s">
        <v>1893</v>
      </c>
      <c r="I8" s="108" t="s">
        <v>1894</v>
      </c>
      <c r="J8" s="108" t="s">
        <v>1895</v>
      </c>
    </row>
    <row r="9" spans="1:13">
      <c r="A9" s="154">
        <v>1</v>
      </c>
      <c r="B9" s="155" t="s">
        <v>2026</v>
      </c>
      <c r="C9" s="156">
        <v>0</v>
      </c>
      <c r="D9" s="156">
        <v>0</v>
      </c>
      <c r="E9" s="157">
        <v>1</v>
      </c>
      <c r="F9" s="157">
        <v>1</v>
      </c>
      <c r="G9" s="156">
        <v>0</v>
      </c>
      <c r="H9" s="157">
        <v>0</v>
      </c>
      <c r="I9" s="157">
        <v>0</v>
      </c>
      <c r="J9" s="156">
        <v>0</v>
      </c>
    </row>
    <row r="10" spans="1:13" s="103" customFormat="1" ht="14.25">
      <c r="A10" s="158">
        <v>2</v>
      </c>
      <c r="B10" s="159" t="s">
        <v>1945</v>
      </c>
      <c r="C10" s="160">
        <v>0</v>
      </c>
      <c r="D10" s="160">
        <v>0</v>
      </c>
      <c r="E10" s="160">
        <v>0</v>
      </c>
      <c r="F10" s="160">
        <v>0</v>
      </c>
      <c r="G10" s="160">
        <v>1</v>
      </c>
      <c r="H10" s="160">
        <v>1</v>
      </c>
      <c r="I10" s="160">
        <v>2</v>
      </c>
      <c r="J10" s="160">
        <v>1</v>
      </c>
      <c r="K10" s="102"/>
      <c r="L10" s="102"/>
      <c r="M10" s="102"/>
    </row>
    <row r="11" spans="1:13">
      <c r="A11" s="158">
        <v>3</v>
      </c>
      <c r="B11" s="159" t="s">
        <v>2038</v>
      </c>
      <c r="C11" s="160">
        <v>0</v>
      </c>
      <c r="D11" s="160">
        <v>0</v>
      </c>
      <c r="E11" s="161">
        <v>0</v>
      </c>
      <c r="F11" s="161">
        <v>1</v>
      </c>
      <c r="G11" s="160">
        <v>0</v>
      </c>
      <c r="H11" s="161">
        <v>0</v>
      </c>
      <c r="I11" s="161">
        <v>0</v>
      </c>
      <c r="J11" s="160">
        <v>0</v>
      </c>
    </row>
    <row r="12" spans="1:13">
      <c r="A12" s="158">
        <v>3</v>
      </c>
      <c r="B12" s="159" t="s">
        <v>2300</v>
      </c>
      <c r="C12" s="160">
        <v>1</v>
      </c>
      <c r="D12" s="160">
        <v>1</v>
      </c>
      <c r="E12" s="161">
        <v>1</v>
      </c>
      <c r="F12" s="161">
        <v>1</v>
      </c>
      <c r="G12" s="160">
        <v>1</v>
      </c>
      <c r="H12" s="161">
        <v>1</v>
      </c>
      <c r="I12" s="161">
        <v>1</v>
      </c>
      <c r="J12" s="160">
        <v>1</v>
      </c>
    </row>
    <row r="13" spans="1:13">
      <c r="A13" s="158">
        <v>4</v>
      </c>
      <c r="B13" s="159" t="s">
        <v>1949</v>
      </c>
      <c r="C13" s="160">
        <v>0</v>
      </c>
      <c r="D13" s="160">
        <v>1</v>
      </c>
      <c r="E13" s="161">
        <v>2</v>
      </c>
      <c r="F13" s="161">
        <v>1</v>
      </c>
      <c r="G13" s="160">
        <v>0</v>
      </c>
      <c r="H13" s="161">
        <v>0</v>
      </c>
      <c r="I13" s="161">
        <v>0</v>
      </c>
      <c r="J13" s="160">
        <v>0</v>
      </c>
    </row>
    <row r="14" spans="1:13">
      <c r="A14" s="158">
        <v>5</v>
      </c>
      <c r="B14" s="159" t="s">
        <v>2058</v>
      </c>
      <c r="C14" s="160">
        <v>0</v>
      </c>
      <c r="D14" s="160">
        <v>0</v>
      </c>
      <c r="E14" s="161">
        <v>0</v>
      </c>
      <c r="F14" s="161">
        <v>0</v>
      </c>
      <c r="G14" s="160">
        <v>0</v>
      </c>
      <c r="H14" s="161">
        <v>1</v>
      </c>
      <c r="I14" s="161">
        <v>0</v>
      </c>
      <c r="J14" s="160">
        <v>0</v>
      </c>
    </row>
    <row r="15" spans="1:13">
      <c r="A15" s="158">
        <v>6</v>
      </c>
      <c r="B15" s="159" t="s">
        <v>1937</v>
      </c>
      <c r="C15" s="160">
        <v>1</v>
      </c>
      <c r="D15" s="160">
        <v>1</v>
      </c>
      <c r="E15" s="161">
        <v>2</v>
      </c>
      <c r="F15" s="161">
        <v>1</v>
      </c>
      <c r="G15" s="160">
        <v>0</v>
      </c>
      <c r="H15" s="161">
        <v>0</v>
      </c>
      <c r="I15" s="161">
        <v>0</v>
      </c>
      <c r="J15" s="160">
        <v>0</v>
      </c>
    </row>
    <row r="16" spans="1:13">
      <c r="A16" s="158">
        <v>7</v>
      </c>
      <c r="B16" s="159" t="s">
        <v>2088</v>
      </c>
      <c r="C16" s="160">
        <v>0</v>
      </c>
      <c r="D16" s="160">
        <v>0</v>
      </c>
      <c r="E16" s="161">
        <v>0</v>
      </c>
      <c r="F16" s="161">
        <v>0</v>
      </c>
      <c r="G16" s="160">
        <v>0</v>
      </c>
      <c r="H16" s="161">
        <v>1</v>
      </c>
      <c r="I16" s="161">
        <v>1</v>
      </c>
      <c r="J16" s="160">
        <v>0</v>
      </c>
    </row>
    <row r="17" spans="1:10">
      <c r="A17" s="158">
        <v>8</v>
      </c>
      <c r="B17" s="159" t="s">
        <v>2060</v>
      </c>
      <c r="C17" s="160">
        <v>1</v>
      </c>
      <c r="D17" s="160">
        <v>1</v>
      </c>
      <c r="E17" s="161">
        <v>0</v>
      </c>
      <c r="F17" s="161">
        <v>0</v>
      </c>
      <c r="G17" s="160">
        <v>0</v>
      </c>
      <c r="H17" s="161">
        <v>0</v>
      </c>
      <c r="I17" s="161">
        <v>0</v>
      </c>
      <c r="J17" s="160">
        <v>0</v>
      </c>
    </row>
    <row r="18" spans="1:10">
      <c r="A18" s="158">
        <v>9</v>
      </c>
      <c r="B18" s="159" t="s">
        <v>2096</v>
      </c>
      <c r="C18" s="160">
        <v>0</v>
      </c>
      <c r="D18" s="160">
        <v>0</v>
      </c>
      <c r="E18" s="161">
        <v>0</v>
      </c>
      <c r="F18" s="161">
        <v>0</v>
      </c>
      <c r="G18" s="160">
        <v>1</v>
      </c>
      <c r="H18" s="161">
        <v>0</v>
      </c>
      <c r="I18" s="161">
        <v>0</v>
      </c>
      <c r="J18" s="160">
        <v>0</v>
      </c>
    </row>
    <row r="19" spans="1:10">
      <c r="A19" s="158">
        <v>10</v>
      </c>
      <c r="B19" s="159" t="s">
        <v>2162</v>
      </c>
      <c r="C19" s="160">
        <v>1</v>
      </c>
      <c r="D19" s="160">
        <v>0</v>
      </c>
      <c r="E19" s="161">
        <v>0</v>
      </c>
      <c r="F19" s="161">
        <v>0</v>
      </c>
      <c r="G19" s="160">
        <v>0</v>
      </c>
      <c r="H19" s="161">
        <v>0</v>
      </c>
      <c r="I19" s="161">
        <v>0</v>
      </c>
      <c r="J19" s="160">
        <v>0</v>
      </c>
    </row>
    <row r="20" spans="1:10">
      <c r="A20" s="158">
        <v>11</v>
      </c>
      <c r="B20" s="159" t="s">
        <v>2065</v>
      </c>
      <c r="C20" s="160">
        <v>0</v>
      </c>
      <c r="D20" s="160">
        <v>0</v>
      </c>
      <c r="E20" s="161">
        <v>0</v>
      </c>
      <c r="F20" s="161">
        <v>0</v>
      </c>
      <c r="G20" s="160">
        <v>1</v>
      </c>
      <c r="H20" s="161">
        <v>1</v>
      </c>
      <c r="I20" s="161">
        <v>1</v>
      </c>
      <c r="J20" s="160">
        <v>1</v>
      </c>
    </row>
    <row r="21" spans="1:10">
      <c r="A21" s="158">
        <v>12</v>
      </c>
      <c r="B21" s="159" t="s">
        <v>1917</v>
      </c>
      <c r="C21" s="160">
        <v>1</v>
      </c>
      <c r="D21" s="160">
        <v>2</v>
      </c>
      <c r="E21" s="161">
        <v>8</v>
      </c>
      <c r="F21" s="161">
        <v>5</v>
      </c>
      <c r="G21" s="160">
        <v>1</v>
      </c>
      <c r="H21" s="161">
        <v>0</v>
      </c>
      <c r="I21" s="161">
        <v>0</v>
      </c>
      <c r="J21" s="160">
        <v>0</v>
      </c>
    </row>
    <row r="22" spans="1:10">
      <c r="A22" s="158">
        <v>13</v>
      </c>
      <c r="B22" s="159" t="s">
        <v>1964</v>
      </c>
      <c r="C22" s="160">
        <v>1</v>
      </c>
      <c r="D22" s="160">
        <v>0</v>
      </c>
      <c r="E22" s="161">
        <v>0</v>
      </c>
      <c r="F22" s="161">
        <v>0</v>
      </c>
      <c r="G22" s="160">
        <v>0</v>
      </c>
      <c r="H22" s="161">
        <v>0</v>
      </c>
      <c r="I22" s="161">
        <v>1</v>
      </c>
      <c r="J22" s="160">
        <v>1</v>
      </c>
    </row>
    <row r="23" spans="1:10">
      <c r="A23" s="158">
        <v>14</v>
      </c>
      <c r="B23" s="159" t="s">
        <v>1927</v>
      </c>
      <c r="C23" s="160">
        <v>1</v>
      </c>
      <c r="D23" s="160">
        <v>0</v>
      </c>
      <c r="E23" s="161">
        <v>0</v>
      </c>
      <c r="F23" s="161">
        <v>0</v>
      </c>
      <c r="G23" s="160">
        <v>1</v>
      </c>
      <c r="H23" s="161">
        <v>1</v>
      </c>
      <c r="I23" s="161">
        <v>3</v>
      </c>
      <c r="J23" s="160">
        <v>2</v>
      </c>
    </row>
    <row r="24" spans="1:10">
      <c r="A24" s="158">
        <v>15</v>
      </c>
      <c r="B24" s="159" t="s">
        <v>2228</v>
      </c>
      <c r="C24" s="160">
        <v>0</v>
      </c>
      <c r="D24" s="160">
        <v>0</v>
      </c>
      <c r="E24" s="161">
        <v>0</v>
      </c>
      <c r="F24" s="161">
        <v>0</v>
      </c>
      <c r="G24" s="160">
        <v>1</v>
      </c>
      <c r="H24" s="161">
        <v>1</v>
      </c>
      <c r="I24" s="161">
        <v>0</v>
      </c>
      <c r="J24" s="160">
        <v>0</v>
      </c>
    </row>
    <row r="25" spans="1:10">
      <c r="A25" s="158">
        <v>16</v>
      </c>
      <c r="B25" s="159" t="s">
        <v>2016</v>
      </c>
      <c r="C25" s="160">
        <v>1</v>
      </c>
      <c r="D25" s="160">
        <v>0</v>
      </c>
      <c r="E25" s="161">
        <v>0</v>
      </c>
      <c r="F25" s="161">
        <v>0</v>
      </c>
      <c r="G25" s="160">
        <v>1</v>
      </c>
      <c r="H25" s="161">
        <v>1</v>
      </c>
      <c r="I25" s="161">
        <v>1</v>
      </c>
      <c r="J25" s="160">
        <v>1</v>
      </c>
    </row>
    <row r="26" spans="1:10">
      <c r="A26" s="158">
        <v>17</v>
      </c>
      <c r="B26" s="159" t="s">
        <v>2056</v>
      </c>
      <c r="C26" s="160">
        <v>0</v>
      </c>
      <c r="D26" s="160">
        <v>1</v>
      </c>
      <c r="E26" s="161">
        <v>2</v>
      </c>
      <c r="F26" s="161">
        <v>0</v>
      </c>
      <c r="G26" s="160">
        <v>0</v>
      </c>
      <c r="H26" s="161">
        <v>0</v>
      </c>
      <c r="I26" s="161">
        <v>0</v>
      </c>
      <c r="J26" s="160">
        <v>0</v>
      </c>
    </row>
    <row r="27" spans="1:10">
      <c r="A27" s="158">
        <v>18</v>
      </c>
      <c r="B27" s="159" t="s">
        <v>1931</v>
      </c>
      <c r="C27" s="160">
        <v>1</v>
      </c>
      <c r="D27" s="160">
        <v>0</v>
      </c>
      <c r="E27" s="161">
        <v>0</v>
      </c>
      <c r="F27" s="161">
        <v>0</v>
      </c>
      <c r="G27" s="160">
        <v>0</v>
      </c>
      <c r="H27" s="161">
        <v>0</v>
      </c>
      <c r="I27" s="161">
        <v>1</v>
      </c>
      <c r="J27" s="160">
        <v>1</v>
      </c>
    </row>
    <row r="28" spans="1:10">
      <c r="A28" s="158">
        <v>19</v>
      </c>
      <c r="B28" s="159" t="s">
        <v>1996</v>
      </c>
      <c r="C28" s="160">
        <v>0</v>
      </c>
      <c r="D28" s="160">
        <v>0</v>
      </c>
      <c r="E28" s="161">
        <v>0</v>
      </c>
      <c r="F28" s="161">
        <v>0</v>
      </c>
      <c r="G28" s="160">
        <v>1</v>
      </c>
      <c r="H28" s="161">
        <v>1</v>
      </c>
      <c r="I28" s="161">
        <v>1</v>
      </c>
      <c r="J28" s="160">
        <v>1</v>
      </c>
    </row>
    <row r="29" spans="1:10">
      <c r="A29" s="158">
        <v>20</v>
      </c>
      <c r="B29" s="159" t="s">
        <v>2024</v>
      </c>
      <c r="C29" s="160">
        <v>0</v>
      </c>
      <c r="D29" s="160">
        <v>0</v>
      </c>
      <c r="E29" s="161">
        <v>0</v>
      </c>
      <c r="F29" s="161">
        <v>0</v>
      </c>
      <c r="G29" s="160">
        <v>1</v>
      </c>
      <c r="H29" s="161">
        <v>1</v>
      </c>
      <c r="I29" s="161">
        <v>1</v>
      </c>
      <c r="J29" s="160">
        <v>1</v>
      </c>
    </row>
    <row r="30" spans="1:10">
      <c r="A30" s="158">
        <v>21</v>
      </c>
      <c r="B30" s="159" t="s">
        <v>2044</v>
      </c>
      <c r="C30" s="160">
        <v>0</v>
      </c>
      <c r="D30" s="160">
        <v>0</v>
      </c>
      <c r="E30" s="161">
        <v>1</v>
      </c>
      <c r="F30" s="161">
        <v>1</v>
      </c>
      <c r="G30" s="160">
        <v>1</v>
      </c>
      <c r="H30" s="161">
        <v>0</v>
      </c>
      <c r="I30" s="161">
        <v>0</v>
      </c>
      <c r="J30" s="160">
        <v>0</v>
      </c>
    </row>
    <row r="31" spans="1:10">
      <c r="A31" s="158">
        <v>22</v>
      </c>
      <c r="B31" s="159" t="s">
        <v>2238</v>
      </c>
      <c r="C31" s="160">
        <v>0</v>
      </c>
      <c r="D31" s="160">
        <v>0</v>
      </c>
      <c r="E31" s="161">
        <v>0</v>
      </c>
      <c r="F31" s="161">
        <v>0</v>
      </c>
      <c r="G31" s="160">
        <v>0</v>
      </c>
      <c r="H31" s="161">
        <v>0</v>
      </c>
      <c r="I31" s="161">
        <v>1</v>
      </c>
      <c r="J31" s="160">
        <v>1</v>
      </c>
    </row>
    <row r="32" spans="1:10">
      <c r="A32" s="158">
        <v>23</v>
      </c>
      <c r="B32" s="159" t="s">
        <v>1913</v>
      </c>
      <c r="C32" s="160">
        <v>0</v>
      </c>
      <c r="D32" s="160">
        <v>0</v>
      </c>
      <c r="E32" s="161">
        <v>0</v>
      </c>
      <c r="F32" s="161">
        <v>5</v>
      </c>
      <c r="G32" s="160">
        <v>17</v>
      </c>
      <c r="H32" s="161">
        <v>15</v>
      </c>
      <c r="I32" s="161">
        <v>3</v>
      </c>
      <c r="J32" s="160">
        <v>1</v>
      </c>
    </row>
    <row r="33" spans="1:10">
      <c r="A33" s="158">
        <v>24</v>
      </c>
      <c r="B33" s="159" t="s">
        <v>2040</v>
      </c>
      <c r="C33" s="160">
        <v>1</v>
      </c>
      <c r="D33" s="160">
        <v>1</v>
      </c>
      <c r="E33" s="161">
        <v>0</v>
      </c>
      <c r="F33" s="161">
        <v>0</v>
      </c>
      <c r="G33" s="160">
        <v>0</v>
      </c>
      <c r="H33" s="161">
        <v>0</v>
      </c>
      <c r="I33" s="161">
        <v>0</v>
      </c>
      <c r="J33" s="160">
        <v>0</v>
      </c>
    </row>
    <row r="34" spans="1:10">
      <c r="A34" s="158">
        <v>25</v>
      </c>
      <c r="B34" s="159" t="s">
        <v>2301</v>
      </c>
      <c r="C34" s="160">
        <v>0</v>
      </c>
      <c r="D34" s="160">
        <v>0</v>
      </c>
      <c r="E34" s="161">
        <v>0</v>
      </c>
      <c r="F34" s="161">
        <v>0</v>
      </c>
      <c r="G34" s="160">
        <v>1</v>
      </c>
      <c r="H34" s="161">
        <v>1</v>
      </c>
      <c r="I34" s="161">
        <v>2</v>
      </c>
      <c r="J34" s="160">
        <v>0</v>
      </c>
    </row>
    <row r="35" spans="1:10">
      <c r="A35" s="158">
        <v>26</v>
      </c>
      <c r="B35" s="159" t="s">
        <v>2094</v>
      </c>
      <c r="C35" s="160">
        <v>1</v>
      </c>
      <c r="D35" s="160">
        <v>1</v>
      </c>
      <c r="E35" s="161">
        <v>0</v>
      </c>
      <c r="F35" s="161">
        <v>0</v>
      </c>
      <c r="G35" s="160">
        <v>0</v>
      </c>
      <c r="H35" s="161">
        <v>0</v>
      </c>
      <c r="I35" s="161">
        <v>0</v>
      </c>
      <c r="J35" s="160">
        <v>0</v>
      </c>
    </row>
    <row r="36" spans="1:10">
      <c r="A36" s="158">
        <v>27</v>
      </c>
      <c r="B36" s="159" t="s">
        <v>2140</v>
      </c>
      <c r="C36" s="160">
        <v>0</v>
      </c>
      <c r="D36" s="160">
        <v>0</v>
      </c>
      <c r="E36" s="161">
        <v>0</v>
      </c>
      <c r="F36" s="161">
        <v>0</v>
      </c>
      <c r="G36" s="160">
        <v>0</v>
      </c>
      <c r="H36" s="161">
        <v>1</v>
      </c>
      <c r="I36" s="161">
        <v>1</v>
      </c>
      <c r="J36" s="160">
        <v>0</v>
      </c>
    </row>
    <row r="37" spans="1:10">
      <c r="A37" s="158">
        <v>28</v>
      </c>
      <c r="B37" s="159" t="s">
        <v>1972</v>
      </c>
      <c r="C37" s="160">
        <v>0</v>
      </c>
      <c r="D37" s="160">
        <v>0</v>
      </c>
      <c r="E37" s="161">
        <v>1</v>
      </c>
      <c r="F37" s="161">
        <v>1</v>
      </c>
      <c r="G37" s="160">
        <v>0</v>
      </c>
      <c r="H37" s="161">
        <v>0</v>
      </c>
      <c r="I37" s="161">
        <v>0</v>
      </c>
      <c r="J37" s="160">
        <v>0</v>
      </c>
    </row>
    <row r="38" spans="1:10">
      <c r="A38" s="158">
        <v>29</v>
      </c>
      <c r="B38" s="159" t="s">
        <v>1935</v>
      </c>
      <c r="C38" s="160">
        <v>0</v>
      </c>
      <c r="D38" s="160">
        <v>1</v>
      </c>
      <c r="E38" s="161">
        <v>1</v>
      </c>
      <c r="F38" s="161">
        <v>0</v>
      </c>
      <c r="G38" s="160">
        <v>0</v>
      </c>
      <c r="H38" s="161">
        <v>0</v>
      </c>
      <c r="I38" s="161">
        <v>0</v>
      </c>
      <c r="J38" s="160">
        <v>0</v>
      </c>
    </row>
    <row r="39" spans="1:10">
      <c r="A39" s="158">
        <v>30</v>
      </c>
      <c r="B39" s="159" t="s">
        <v>2146</v>
      </c>
      <c r="C39" s="160">
        <v>1</v>
      </c>
      <c r="D39" s="160">
        <v>1</v>
      </c>
      <c r="E39" s="161">
        <v>0</v>
      </c>
      <c r="F39" s="161">
        <v>0</v>
      </c>
      <c r="G39" s="160">
        <v>0</v>
      </c>
      <c r="H39" s="161">
        <v>0</v>
      </c>
      <c r="I39" s="161">
        <v>0</v>
      </c>
      <c r="J39" s="160">
        <v>0</v>
      </c>
    </row>
    <row r="40" spans="1:10">
      <c r="A40" s="158">
        <v>31</v>
      </c>
      <c r="B40" s="159" t="s">
        <v>1915</v>
      </c>
      <c r="C40" s="160">
        <v>2</v>
      </c>
      <c r="D40" s="160">
        <v>1</v>
      </c>
      <c r="E40" s="161">
        <v>1</v>
      </c>
      <c r="F40" s="161">
        <v>1</v>
      </c>
      <c r="G40" s="160">
        <v>3</v>
      </c>
      <c r="H40" s="161">
        <v>4</v>
      </c>
      <c r="I40" s="161">
        <v>4</v>
      </c>
      <c r="J40" s="160">
        <v>1</v>
      </c>
    </row>
    <row r="41" spans="1:10">
      <c r="A41" s="158">
        <v>32</v>
      </c>
      <c r="B41" s="159" t="s">
        <v>1978</v>
      </c>
      <c r="C41" s="160">
        <v>0</v>
      </c>
      <c r="D41" s="160">
        <v>0</v>
      </c>
      <c r="E41" s="161">
        <v>0</v>
      </c>
      <c r="F41" s="161">
        <v>0</v>
      </c>
      <c r="G41" s="160">
        <v>0</v>
      </c>
      <c r="H41" s="161">
        <v>0</v>
      </c>
      <c r="I41" s="161">
        <v>2</v>
      </c>
      <c r="J41" s="160">
        <v>1</v>
      </c>
    </row>
    <row r="42" spans="1:10">
      <c r="A42" s="158">
        <v>33</v>
      </c>
      <c r="B42" s="159" t="s">
        <v>1911</v>
      </c>
      <c r="C42" s="160">
        <v>0</v>
      </c>
      <c r="D42" s="160">
        <v>0</v>
      </c>
      <c r="E42" s="161">
        <v>0</v>
      </c>
      <c r="F42" s="161">
        <v>4</v>
      </c>
      <c r="G42" s="160">
        <v>15</v>
      </c>
      <c r="H42" s="161">
        <v>16</v>
      </c>
      <c r="I42" s="161">
        <v>3</v>
      </c>
      <c r="J42" s="160">
        <v>0</v>
      </c>
    </row>
    <row r="43" spans="1:10">
      <c r="A43" s="158">
        <v>34</v>
      </c>
      <c r="B43" s="159" t="s">
        <v>1909</v>
      </c>
      <c r="C43" s="160">
        <v>16</v>
      </c>
      <c r="D43" s="160">
        <v>9</v>
      </c>
      <c r="E43" s="161">
        <v>1</v>
      </c>
      <c r="F43" s="161">
        <v>5</v>
      </c>
      <c r="G43" s="160">
        <v>19</v>
      </c>
      <c r="H43" s="161">
        <v>21</v>
      </c>
      <c r="I43" s="161">
        <v>9</v>
      </c>
      <c r="J43" s="160">
        <v>8</v>
      </c>
    </row>
    <row r="44" spans="1:10">
      <c r="A44" s="158">
        <v>35</v>
      </c>
      <c r="B44" s="159" t="s">
        <v>1923</v>
      </c>
      <c r="C44" s="160">
        <v>0</v>
      </c>
      <c r="D44" s="160">
        <v>0</v>
      </c>
      <c r="E44" s="161">
        <v>0</v>
      </c>
      <c r="F44" s="161">
        <v>1</v>
      </c>
      <c r="G44" s="160">
        <v>2</v>
      </c>
      <c r="H44" s="161">
        <v>4</v>
      </c>
      <c r="I44" s="161">
        <v>1</v>
      </c>
      <c r="J44" s="160">
        <v>0</v>
      </c>
    </row>
    <row r="45" spans="1:10">
      <c r="A45" s="158">
        <v>36</v>
      </c>
      <c r="B45" s="159" t="s">
        <v>2080</v>
      </c>
      <c r="C45" s="160">
        <v>1</v>
      </c>
      <c r="D45" s="160">
        <v>1</v>
      </c>
      <c r="E45" s="161">
        <v>0</v>
      </c>
      <c r="F45" s="161">
        <v>0</v>
      </c>
      <c r="G45" s="160">
        <v>0</v>
      </c>
      <c r="H45" s="161">
        <v>0</v>
      </c>
      <c r="I45" s="161">
        <v>0</v>
      </c>
      <c r="J45" s="160">
        <v>0</v>
      </c>
    </row>
    <row r="46" spans="1:10">
      <c r="A46" s="158">
        <v>37</v>
      </c>
      <c r="B46" s="159" t="s">
        <v>1701</v>
      </c>
      <c r="C46" s="160">
        <v>1</v>
      </c>
      <c r="D46" s="160">
        <v>1</v>
      </c>
      <c r="E46" s="161">
        <v>1</v>
      </c>
      <c r="F46" s="161">
        <v>1</v>
      </c>
      <c r="G46" s="160">
        <v>1</v>
      </c>
      <c r="H46" s="161">
        <v>1</v>
      </c>
      <c r="I46" s="161">
        <v>1</v>
      </c>
      <c r="J46" s="160">
        <v>1</v>
      </c>
    </row>
    <row r="47" spans="1:10">
      <c r="A47" s="158">
        <v>38</v>
      </c>
      <c r="B47" s="159" t="s">
        <v>1982</v>
      </c>
      <c r="C47" s="160">
        <v>1</v>
      </c>
      <c r="D47" s="160">
        <v>1</v>
      </c>
      <c r="E47" s="161">
        <v>0</v>
      </c>
      <c r="F47" s="161">
        <v>0</v>
      </c>
      <c r="G47" s="160">
        <v>0</v>
      </c>
      <c r="H47" s="161">
        <v>0</v>
      </c>
      <c r="I47" s="161">
        <v>0</v>
      </c>
      <c r="J47" s="160">
        <v>0</v>
      </c>
    </row>
    <row r="48" spans="1:10">
      <c r="A48" s="158">
        <v>39</v>
      </c>
      <c r="B48" s="159" t="s">
        <v>1986</v>
      </c>
      <c r="C48" s="160">
        <v>0</v>
      </c>
      <c r="D48" s="160">
        <v>0</v>
      </c>
      <c r="E48" s="161">
        <v>0</v>
      </c>
      <c r="F48" s="161">
        <v>0</v>
      </c>
      <c r="G48" s="160">
        <v>1</v>
      </c>
      <c r="H48" s="161">
        <v>1</v>
      </c>
      <c r="I48" s="161">
        <v>0</v>
      </c>
      <c r="J48" s="160">
        <v>0</v>
      </c>
    </row>
    <row r="49" spans="1:10">
      <c r="A49" s="158">
        <v>40</v>
      </c>
      <c r="B49" s="159" t="s">
        <v>2028</v>
      </c>
      <c r="C49" s="160">
        <v>1</v>
      </c>
      <c r="D49" s="160">
        <v>1</v>
      </c>
      <c r="E49" s="161">
        <v>0</v>
      </c>
      <c r="F49" s="161">
        <v>0</v>
      </c>
      <c r="G49" s="160">
        <v>0</v>
      </c>
      <c r="H49" s="161">
        <v>0</v>
      </c>
      <c r="I49" s="161">
        <v>0</v>
      </c>
      <c r="J49" s="160">
        <v>0</v>
      </c>
    </row>
    <row r="50" spans="1:10">
      <c r="A50" s="162">
        <v>41</v>
      </c>
      <c r="B50" s="163" t="s">
        <v>2302</v>
      </c>
      <c r="C50" s="164">
        <v>1</v>
      </c>
      <c r="D50" s="164">
        <v>1</v>
      </c>
      <c r="E50" s="165">
        <v>1</v>
      </c>
      <c r="F50" s="165">
        <v>1</v>
      </c>
      <c r="G50" s="164">
        <v>1</v>
      </c>
      <c r="H50" s="165">
        <v>1</v>
      </c>
      <c r="I50" s="165">
        <v>1</v>
      </c>
      <c r="J50" s="164">
        <v>1</v>
      </c>
    </row>
  </sheetData>
  <mergeCells count="9">
    <mergeCell ref="A6:A8"/>
    <mergeCell ref="B6:B8"/>
    <mergeCell ref="C6:J6"/>
    <mergeCell ref="C7:J7"/>
    <mergeCell ref="B1:J1"/>
    <mergeCell ref="B2:J2"/>
    <mergeCell ref="B3:J3"/>
    <mergeCell ref="B4:J4"/>
    <mergeCell ref="B5:H5"/>
  </mergeCells>
  <conditionalFormatting sqref="C9:D9 J9 H9 H11 J11 C11:D11 C10:J10 C13:D1048576 J13:J1048576 H13:H1048576">
    <cfRule type="cellIs" dxfId="24" priority="2" operator="equal">
      <formula>0</formula>
    </cfRule>
  </conditionalFormatting>
  <conditionalFormatting sqref="I9 I11 I13:I1048576">
    <cfRule type="cellIs" dxfId="23" priority="3" operator="equal">
      <formula>0</formula>
    </cfRule>
  </conditionalFormatting>
  <conditionalFormatting sqref="G9 E9 E11 G11 G13:G1048576 E13:E1048576">
    <cfRule type="cellIs" dxfId="22" priority="4" operator="equal">
      <formula>0</formula>
    </cfRule>
  </conditionalFormatting>
  <conditionalFormatting sqref="F9 F11 F13:F1048576">
    <cfRule type="cellIs" dxfId="21" priority="5" operator="equal">
      <formula>0</formula>
    </cfRule>
  </conditionalFormatting>
  <conditionalFormatting sqref="H12 J12 C12:D12">
    <cfRule type="cellIs" dxfId="20" priority="6" operator="equal">
      <formula>0</formula>
    </cfRule>
  </conditionalFormatting>
  <conditionalFormatting sqref="I12">
    <cfRule type="cellIs" dxfId="19" priority="7" operator="equal">
      <formula>0</formula>
    </cfRule>
  </conditionalFormatting>
  <conditionalFormatting sqref="E12 G12">
    <cfRule type="cellIs" dxfId="18" priority="8" operator="equal">
      <formula>0</formula>
    </cfRule>
  </conditionalFormatting>
  <conditionalFormatting sqref="F12">
    <cfRule type="cellIs" dxfId="17" priority="9" operator="equal">
      <formula>0</formula>
    </cfRule>
  </conditionalFormatting>
  <conditionalFormatting sqref="C7">
    <cfRule type="cellIs" dxfId="16" priority="10" operator="equal">
      <formula>0</formula>
    </cfRule>
  </conditionalFormatting>
  <printOptions horizontalCentered="1"/>
  <pageMargins left="0.59027777777777801" right="0.31527777777777799" top="0.78749999999999998" bottom="0.78749999999999998" header="0.51180555555555496" footer="0.196527777777778"/>
  <pageSetup paperSize="9" scale="54" firstPageNumber="0" fitToHeight="0" orientation="landscape" horizontalDpi="300" verticalDpi="300" r:id="rId1"/>
  <headerFooter>
    <oddHeader>&amp;L&amp;F</oddHeader>
    <oddFooter>&amp;CHistograma de Mão de Obra&amp;R&amp;P/&amp;N</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13</vt:i4>
      </vt:variant>
      <vt:variant>
        <vt:lpstr>Intervalos nomeados</vt:lpstr>
      </vt:variant>
      <vt:variant>
        <vt:i4>27</vt:i4>
      </vt:variant>
    </vt:vector>
  </HeadingPairs>
  <TitlesOfParts>
    <vt:vector size="40" baseType="lpstr">
      <vt:lpstr>RESUMO</vt:lpstr>
      <vt:lpstr>SINTÉTICA</vt:lpstr>
      <vt:lpstr>Plan1</vt:lpstr>
      <vt:lpstr>COMPOSIÇÕES</vt:lpstr>
      <vt:lpstr>COMPOSIÇÕES AUXILIARES</vt:lpstr>
      <vt:lpstr>CRONOGRAMA</vt:lpstr>
      <vt:lpstr>CURVA ABC SERVIÇOS</vt:lpstr>
      <vt:lpstr>CURVA ABC INSUMOS</vt:lpstr>
      <vt:lpstr>HISTOGRAMA_MO</vt:lpstr>
      <vt:lpstr>HISTOGRAMA_INSUMO</vt:lpstr>
      <vt:lpstr>PREMISSAS</vt:lpstr>
      <vt:lpstr>MC TRANSPORTE</vt:lpstr>
      <vt:lpstr>BDI</vt:lpstr>
      <vt:lpstr>PREMISSAS!_FiltrarBancodeDados</vt:lpstr>
      <vt:lpstr>RESUMO!_FiltrarBancodeDados</vt:lpstr>
      <vt:lpstr>SINTÉTICA!_FiltrarBancodeDados</vt:lpstr>
      <vt:lpstr>BDI!Area_de_impressao</vt:lpstr>
      <vt:lpstr>COMPOSIÇÕES!Area_de_impressao</vt:lpstr>
      <vt:lpstr>'COMPOSIÇÕES AUXILIARES'!Area_de_impressao</vt:lpstr>
      <vt:lpstr>CRONOGRAMA!Area_de_impressao</vt:lpstr>
      <vt:lpstr>'CURVA ABC INSUMOS'!Area_de_impressao</vt:lpstr>
      <vt:lpstr>'CURVA ABC SERVIÇOS'!Area_de_impressao</vt:lpstr>
      <vt:lpstr>HISTOGRAMA_INSUMO!Area_de_impressao</vt:lpstr>
      <vt:lpstr>HISTOGRAMA_MO!Area_de_impressao</vt:lpstr>
      <vt:lpstr>'MC TRANSPORTE'!Area_de_impressao</vt:lpstr>
      <vt:lpstr>PREMISSAS!Area_de_impressao</vt:lpstr>
      <vt:lpstr>RESUMO!Area_de_impressao</vt:lpstr>
      <vt:lpstr>SINTÉTICA!Area_de_impressao</vt:lpstr>
      <vt:lpstr>BDI!Titulos_de_impressao</vt:lpstr>
      <vt:lpstr>COMPOSIÇÕES!Titulos_de_impressao</vt:lpstr>
      <vt:lpstr>'COMPOSIÇÕES AUXILIARES'!Titulos_de_impressao</vt:lpstr>
      <vt:lpstr>CRONOGRAMA!Titulos_de_impressao</vt:lpstr>
      <vt:lpstr>'CURVA ABC INSUMOS'!Titulos_de_impressao</vt:lpstr>
      <vt:lpstr>'CURVA ABC SERVIÇOS'!Titulos_de_impressao</vt:lpstr>
      <vt:lpstr>HISTOGRAMA_INSUMO!Titulos_de_impressao</vt:lpstr>
      <vt:lpstr>HISTOGRAMA_MO!Titulos_de_impressao</vt:lpstr>
      <vt:lpstr>'MC TRANSPORTE'!Titulos_de_impressao</vt:lpstr>
      <vt:lpstr>PREMISSAS!Titulos_de_impressao</vt:lpstr>
      <vt:lpstr>RESUMO!Titulos_de_impressao</vt:lpstr>
      <vt:lpstr>SINTÉTICA!Titulos_de_impressao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IFAL</dc:creator>
  <cp:lastModifiedBy>IFAL</cp:lastModifiedBy>
  <cp:revision>0</cp:revision>
  <cp:lastPrinted>2019-07-16T18:50:33Z</cp:lastPrinted>
  <dcterms:created xsi:type="dcterms:W3CDTF">2019-07-11T15:04:13Z</dcterms:created>
  <dcterms:modified xsi:type="dcterms:W3CDTF">2019-07-16T18:58:30Z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